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M30" i="3" l="1"/>
  <c r="AC16" i="6"/>
  <c r="AE10" i="6"/>
  <c r="AC10" i="6"/>
  <c r="C5" i="5"/>
  <c r="AE9" i="6"/>
  <c r="AD9" i="6"/>
  <c r="AC9" i="6"/>
  <c r="C4" i="5"/>
  <c r="C3" i="4"/>
  <c r="C2" i="4"/>
  <c r="K6" i="5"/>
  <c r="K5" i="5"/>
  <c r="K4" i="5"/>
  <c r="K2" i="5"/>
  <c r="K6" i="4"/>
  <c r="K5" i="4"/>
  <c r="K4" i="4"/>
  <c r="K2" i="4"/>
  <c r="I11" i="3"/>
  <c r="I10" i="3"/>
  <c r="I9" i="3"/>
  <c r="A8" i="3"/>
  <c r="I7" i="3"/>
  <c r="C4" i="4" l="1"/>
  <c r="A10" i="3"/>
  <c r="C5" i="4"/>
  <c r="H23" i="3"/>
  <c r="K23" i="3" s="1"/>
  <c r="A9" i="3"/>
  <c r="C3" i="5"/>
  <c r="O3" i="4"/>
  <c r="M8" i="3"/>
  <c r="O3" i="5"/>
  <c r="C2" i="5"/>
  <c r="A7" i="3"/>
  <c r="L23" i="3"/>
  <c r="E21" i="6"/>
  <c r="E29" i="6"/>
  <c r="E31" i="6"/>
  <c r="E37" i="6"/>
  <c r="E39" i="6"/>
  <c r="E45" i="6"/>
  <c r="E47" i="6"/>
  <c r="E53" i="6"/>
  <c r="E55" i="6"/>
  <c r="E63" i="6"/>
  <c r="E69" i="6"/>
  <c r="E71" i="6"/>
  <c r="E77" i="6"/>
  <c r="E79" i="6"/>
  <c r="E85" i="6"/>
  <c r="E87" i="6"/>
  <c r="E95" i="6"/>
  <c r="E98" i="6"/>
  <c r="E102" i="6"/>
  <c r="E106" i="6"/>
  <c r="E114" i="6"/>
  <c r="E118" i="6"/>
  <c r="E122" i="6"/>
  <c r="E128" i="6"/>
  <c r="E130" i="6"/>
  <c r="E132" i="6"/>
  <c r="E136" i="6"/>
  <c r="E46" i="6"/>
  <c r="E50" i="6"/>
  <c r="E54" i="6"/>
  <c r="E58" i="6"/>
  <c r="E62" i="6"/>
  <c r="E66" i="6"/>
  <c r="E70" i="6"/>
  <c r="E74" i="6"/>
  <c r="E78" i="6"/>
  <c r="E82" i="6"/>
  <c r="E86" i="6"/>
  <c r="E90" i="6"/>
  <c r="E94" i="6"/>
  <c r="E99" i="6"/>
  <c r="E103" i="6"/>
  <c r="E107" i="6"/>
  <c r="E111" i="6"/>
  <c r="E115" i="6"/>
  <c r="E119" i="6"/>
  <c r="E123" i="6"/>
  <c r="E127" i="6"/>
  <c r="E131" i="6"/>
  <c r="E135" i="6"/>
  <c r="E134" i="6"/>
  <c r="E133" i="6"/>
  <c r="E129" i="6"/>
  <c r="E126" i="6"/>
  <c r="E125" i="6"/>
  <c r="E124" i="6"/>
  <c r="E121" i="6"/>
  <c r="E120" i="6"/>
  <c r="E117" i="6"/>
  <c r="E116" i="6"/>
  <c r="E113" i="6"/>
  <c r="E112" i="6"/>
  <c r="E110" i="6"/>
  <c r="E109" i="6"/>
  <c r="E108" i="6"/>
  <c r="E105" i="6"/>
  <c r="E104" i="6"/>
  <c r="E101" i="6"/>
  <c r="E100" i="6"/>
  <c r="E97" i="6"/>
  <c r="E96" i="6"/>
  <c r="E93" i="6"/>
  <c r="E92" i="6"/>
  <c r="E91" i="6"/>
  <c r="E89" i="6"/>
  <c r="E88" i="6"/>
  <c r="E84" i="6"/>
  <c r="E83" i="6"/>
  <c r="E81" i="6"/>
  <c r="E80" i="6"/>
  <c r="E76" i="6"/>
  <c r="E75" i="6"/>
  <c r="E73" i="6"/>
  <c r="E72" i="6"/>
  <c r="E68" i="6"/>
  <c r="E67" i="6"/>
  <c r="E65" i="6"/>
  <c r="E64" i="6"/>
  <c r="E61" i="6"/>
  <c r="E60" i="6"/>
  <c r="E59" i="6"/>
  <c r="E57" i="6"/>
  <c r="E56" i="6"/>
  <c r="E52" i="6"/>
  <c r="E51" i="6"/>
  <c r="E49" i="6"/>
  <c r="E48" i="6"/>
  <c r="E44" i="6"/>
  <c r="E43" i="6"/>
  <c r="E18" i="6"/>
  <c r="E20" i="6"/>
  <c r="E22" i="6"/>
  <c r="E24" i="6"/>
  <c r="E26" i="6"/>
  <c r="E28" i="6"/>
  <c r="E19" i="6"/>
  <c r="E23" i="6"/>
  <c r="E25" i="6"/>
  <c r="E27" i="6"/>
  <c r="E30" i="6"/>
  <c r="E32" i="6"/>
  <c r="E33" i="6"/>
  <c r="E34" i="6"/>
  <c r="E35" i="6"/>
  <c r="E36" i="6"/>
  <c r="E38" i="6"/>
  <c r="E40" i="6"/>
  <c r="E41" i="6"/>
  <c r="E42" i="6"/>
  <c r="O2" i="5" l="1"/>
  <c r="M7" i="3"/>
  <c r="O2" i="4"/>
  <c r="F41" i="6"/>
  <c r="I42" i="6"/>
  <c r="F39" i="6"/>
  <c r="I40" i="6"/>
  <c r="AN24" i="6"/>
  <c r="F37" i="6"/>
  <c r="I38" i="6"/>
  <c r="F35" i="6"/>
  <c r="I36" i="6"/>
  <c r="F33" i="6"/>
  <c r="I34" i="6"/>
  <c r="F31" i="6"/>
  <c r="I32" i="6"/>
  <c r="F29" i="6"/>
  <c r="I30" i="6"/>
  <c r="AN25" i="6"/>
  <c r="I26" i="6"/>
  <c r="F25" i="6"/>
  <c r="AN26" i="6"/>
  <c r="I22" i="6"/>
  <c r="F21" i="6"/>
  <c r="I27" i="6"/>
  <c r="F26" i="6"/>
  <c r="I25" i="6"/>
  <c r="F24" i="6"/>
  <c r="I23" i="6"/>
  <c r="F22" i="6"/>
  <c r="I21" i="6"/>
  <c r="F20" i="6"/>
  <c r="AN27" i="6"/>
  <c r="I19" i="6"/>
  <c r="F18" i="6"/>
  <c r="I18" i="6"/>
  <c r="F43" i="6"/>
  <c r="I44" i="6"/>
  <c r="F45" i="6"/>
  <c r="I46" i="6"/>
  <c r="F47" i="6"/>
  <c r="I48" i="6"/>
  <c r="AN22" i="6"/>
  <c r="F49" i="6"/>
  <c r="I50" i="6"/>
  <c r="F51" i="6"/>
  <c r="I52" i="6"/>
  <c r="F53" i="6"/>
  <c r="I54" i="6"/>
  <c r="F55" i="6"/>
  <c r="I56" i="6"/>
  <c r="AN21" i="6"/>
  <c r="F57" i="6"/>
  <c r="I58" i="6"/>
  <c r="F59" i="6"/>
  <c r="I60" i="6"/>
  <c r="F61" i="6"/>
  <c r="I62" i="6"/>
  <c r="F63" i="6"/>
  <c r="I64" i="6"/>
  <c r="F65" i="6"/>
  <c r="I66" i="6"/>
  <c r="F67" i="6"/>
  <c r="I68" i="6"/>
  <c r="F69" i="6"/>
  <c r="I70" i="6"/>
  <c r="F71" i="6"/>
  <c r="I72" i="6"/>
  <c r="F73" i="6"/>
  <c r="I74" i="6"/>
  <c r="AN18" i="6"/>
  <c r="F75" i="6"/>
  <c r="I76" i="6"/>
  <c r="F77" i="6"/>
  <c r="I78" i="6"/>
  <c r="F79" i="6"/>
  <c r="I80" i="6"/>
  <c r="F81" i="6"/>
  <c r="I82" i="6"/>
  <c r="AN17" i="6"/>
  <c r="F83" i="6"/>
  <c r="I84" i="6"/>
  <c r="F85" i="6"/>
  <c r="I86" i="6"/>
  <c r="F87" i="6"/>
  <c r="I88" i="6"/>
  <c r="F89" i="6"/>
  <c r="I90" i="6"/>
  <c r="F91" i="6"/>
  <c r="I92" i="6"/>
  <c r="AN16" i="6"/>
  <c r="F93" i="6"/>
  <c r="I94" i="6"/>
  <c r="F95" i="6"/>
  <c r="I96" i="6"/>
  <c r="AN15" i="6"/>
  <c r="F97" i="6"/>
  <c r="I98" i="6"/>
  <c r="F99" i="6"/>
  <c r="I100" i="6"/>
  <c r="AN14" i="6"/>
  <c r="F101" i="6"/>
  <c r="I102" i="6"/>
  <c r="F103" i="6"/>
  <c r="I104" i="6"/>
  <c r="F105" i="6"/>
  <c r="I106" i="6"/>
  <c r="F107" i="6"/>
  <c r="I108" i="6"/>
  <c r="AN13" i="6"/>
  <c r="F109" i="6"/>
  <c r="I110" i="6"/>
  <c r="F111" i="6"/>
  <c r="I112" i="6"/>
  <c r="F113" i="6"/>
  <c r="I114" i="6"/>
  <c r="I116" i="6"/>
  <c r="F115" i="6"/>
  <c r="I118" i="6"/>
  <c r="F117" i="6"/>
  <c r="AN12" i="6"/>
  <c r="I120" i="6"/>
  <c r="F119" i="6"/>
  <c r="I122" i="6"/>
  <c r="F121" i="6"/>
  <c r="I124" i="6"/>
  <c r="F123" i="6"/>
  <c r="I126" i="6"/>
  <c r="F125" i="6"/>
  <c r="AN10" i="6"/>
  <c r="I128" i="6"/>
  <c r="F127" i="6"/>
  <c r="I130" i="6"/>
  <c r="F129" i="6"/>
  <c r="I132" i="6"/>
  <c r="F131" i="6"/>
  <c r="I134" i="6"/>
  <c r="F133" i="6"/>
  <c r="AN9" i="6"/>
  <c r="I136" i="6"/>
  <c r="F135" i="6"/>
  <c r="AN8" i="6"/>
  <c r="M136" i="6"/>
  <c r="N136" i="6"/>
  <c r="P136" i="6" s="1"/>
  <c r="L136" i="6"/>
  <c r="O136" i="6" s="1"/>
  <c r="M134" i="6"/>
  <c r="N134" i="6"/>
  <c r="P134" i="6" s="1"/>
  <c r="L134" i="6"/>
  <c r="O134" i="6" s="1"/>
  <c r="M132" i="6"/>
  <c r="N132" i="6"/>
  <c r="P132" i="6" s="1"/>
  <c r="L132" i="6"/>
  <c r="O132" i="6" s="1"/>
  <c r="M130" i="6"/>
  <c r="N130" i="6"/>
  <c r="P130" i="6" s="1"/>
  <c r="L130" i="6"/>
  <c r="O130" i="6" s="1"/>
  <c r="M128" i="6"/>
  <c r="N128" i="6"/>
  <c r="P128" i="6" s="1"/>
  <c r="L128" i="6"/>
  <c r="O128" i="6" s="1"/>
  <c r="M126" i="6"/>
  <c r="N126" i="6"/>
  <c r="P126" i="6" s="1"/>
  <c r="L126" i="6"/>
  <c r="O126" i="6" s="1"/>
  <c r="M124" i="6"/>
  <c r="N124" i="6"/>
  <c r="P124" i="6" s="1"/>
  <c r="L124" i="6"/>
  <c r="O124" i="6" s="1"/>
  <c r="M122" i="6"/>
  <c r="N122" i="6"/>
  <c r="P122" i="6" s="1"/>
  <c r="L122" i="6"/>
  <c r="O122" i="6" s="1"/>
  <c r="M120" i="6"/>
  <c r="N120" i="6"/>
  <c r="P120" i="6" s="1"/>
  <c r="L120" i="6"/>
  <c r="O120" i="6" s="1"/>
  <c r="M118" i="6"/>
  <c r="N118" i="6"/>
  <c r="P118" i="6" s="1"/>
  <c r="L118" i="6"/>
  <c r="O118" i="6" s="1"/>
  <c r="M116" i="6"/>
  <c r="N116" i="6"/>
  <c r="P116" i="6" s="1"/>
  <c r="L116" i="6"/>
  <c r="O116" i="6" s="1"/>
  <c r="N114" i="6"/>
  <c r="P114" i="6" s="1"/>
  <c r="L114" i="6"/>
  <c r="O114" i="6" s="1"/>
  <c r="M114" i="6"/>
  <c r="N112" i="6"/>
  <c r="P112" i="6" s="1"/>
  <c r="L112" i="6"/>
  <c r="O112" i="6" s="1"/>
  <c r="M112" i="6"/>
  <c r="N110" i="6"/>
  <c r="P110" i="6" s="1"/>
  <c r="L110" i="6"/>
  <c r="O110" i="6" s="1"/>
  <c r="M110" i="6"/>
  <c r="N108" i="6"/>
  <c r="P108" i="6" s="1"/>
  <c r="L108" i="6"/>
  <c r="O108" i="6" s="1"/>
  <c r="M108" i="6"/>
  <c r="N106" i="6"/>
  <c r="P106" i="6" s="1"/>
  <c r="L106" i="6"/>
  <c r="O106" i="6" s="1"/>
  <c r="M106" i="6"/>
  <c r="N104" i="6"/>
  <c r="P104" i="6" s="1"/>
  <c r="L104" i="6"/>
  <c r="O104" i="6" s="1"/>
  <c r="M104" i="6"/>
  <c r="N102" i="6"/>
  <c r="P102" i="6" s="1"/>
  <c r="L102" i="6"/>
  <c r="O102" i="6" s="1"/>
  <c r="M102" i="6"/>
  <c r="N100" i="6"/>
  <c r="P100" i="6" s="1"/>
  <c r="L100" i="6"/>
  <c r="O100" i="6" s="1"/>
  <c r="M100" i="6"/>
  <c r="N98" i="6"/>
  <c r="P98" i="6" s="1"/>
  <c r="L98" i="6"/>
  <c r="O98" i="6" s="1"/>
  <c r="M98" i="6"/>
  <c r="N97" i="6"/>
  <c r="P97" i="6" s="1"/>
  <c r="L97" i="6"/>
  <c r="O97" i="6" s="1"/>
  <c r="M97" i="6"/>
  <c r="N93" i="6"/>
  <c r="P93" i="6" s="1"/>
  <c r="L93" i="6"/>
  <c r="O93" i="6" s="1"/>
  <c r="M93" i="6"/>
  <c r="N89" i="6"/>
  <c r="P89" i="6" s="1"/>
  <c r="L89" i="6"/>
  <c r="O89" i="6" s="1"/>
  <c r="M89" i="6"/>
  <c r="N85" i="6"/>
  <c r="P85" i="6" s="1"/>
  <c r="L85" i="6"/>
  <c r="O85" i="6" s="1"/>
  <c r="M85" i="6"/>
  <c r="N81" i="6"/>
  <c r="P81" i="6" s="1"/>
  <c r="L81" i="6"/>
  <c r="O81" i="6" s="1"/>
  <c r="M81" i="6"/>
  <c r="N77" i="6"/>
  <c r="P77" i="6" s="1"/>
  <c r="L77" i="6"/>
  <c r="M77" i="6"/>
  <c r="N73" i="6"/>
  <c r="P73" i="6" s="1"/>
  <c r="L73" i="6"/>
  <c r="O73" i="6" s="1"/>
  <c r="M73" i="6"/>
  <c r="N69" i="6"/>
  <c r="P69" i="6" s="1"/>
  <c r="L69" i="6"/>
  <c r="O69" i="6" s="1"/>
  <c r="M69" i="6"/>
  <c r="N65" i="6"/>
  <c r="P65" i="6" s="1"/>
  <c r="L65" i="6"/>
  <c r="O65" i="6" s="1"/>
  <c r="M65" i="6"/>
  <c r="N61" i="6"/>
  <c r="P61" i="6" s="1"/>
  <c r="L61" i="6"/>
  <c r="O61" i="6" s="1"/>
  <c r="M61" i="6"/>
  <c r="N57" i="6"/>
  <c r="P57" i="6" s="1"/>
  <c r="L57" i="6"/>
  <c r="O57" i="6" s="1"/>
  <c r="M57" i="6"/>
  <c r="N53" i="6"/>
  <c r="P53" i="6" s="1"/>
  <c r="L53" i="6"/>
  <c r="O53" i="6" s="1"/>
  <c r="M53" i="6"/>
  <c r="N49" i="6"/>
  <c r="P49" i="6" s="1"/>
  <c r="L49" i="6"/>
  <c r="O49" i="6" s="1"/>
  <c r="M49" i="6"/>
  <c r="N45" i="6"/>
  <c r="P45" i="6" s="1"/>
  <c r="L45" i="6"/>
  <c r="O45" i="6" s="1"/>
  <c r="M45" i="6"/>
  <c r="N41" i="6"/>
  <c r="P41" i="6" s="1"/>
  <c r="L41" i="6"/>
  <c r="O41" i="6" s="1"/>
  <c r="M41" i="6"/>
  <c r="N37" i="6"/>
  <c r="P37" i="6" s="1"/>
  <c r="L37" i="6"/>
  <c r="O37" i="6" s="1"/>
  <c r="M37" i="6"/>
  <c r="N33" i="6"/>
  <c r="P33" i="6" s="1"/>
  <c r="L33" i="6"/>
  <c r="O33" i="6" s="1"/>
  <c r="M33" i="6"/>
  <c r="N29" i="6"/>
  <c r="P29" i="6" s="1"/>
  <c r="L29" i="6"/>
  <c r="O29" i="6" s="1"/>
  <c r="M29" i="6"/>
  <c r="M25" i="6"/>
  <c r="N25" i="6"/>
  <c r="P25" i="6" s="1"/>
  <c r="L25" i="6"/>
  <c r="O25" i="6" s="1"/>
  <c r="M21" i="6"/>
  <c r="N21" i="6"/>
  <c r="P21" i="6" s="1"/>
  <c r="L21" i="6"/>
  <c r="O21" i="6" s="1"/>
  <c r="F42" i="6"/>
  <c r="I43" i="6"/>
  <c r="AN23" i="6"/>
  <c r="F40" i="6"/>
  <c r="I41" i="6"/>
  <c r="F38" i="6"/>
  <c r="I39" i="6"/>
  <c r="F36" i="6"/>
  <c r="I37" i="6"/>
  <c r="F34" i="6"/>
  <c r="I35" i="6"/>
  <c r="F32" i="6"/>
  <c r="I33" i="6"/>
  <c r="F30" i="6"/>
  <c r="I31" i="6"/>
  <c r="I28" i="6"/>
  <c r="F27" i="6"/>
  <c r="I24" i="6"/>
  <c r="F23" i="6"/>
  <c r="I20" i="6"/>
  <c r="F19" i="6"/>
  <c r="I29" i="6"/>
  <c r="F28" i="6"/>
  <c r="N26" i="6"/>
  <c r="P26" i="6" s="1"/>
  <c r="L26" i="6"/>
  <c r="O26" i="6" s="1"/>
  <c r="M26" i="6"/>
  <c r="N24" i="6"/>
  <c r="P24" i="6" s="1"/>
  <c r="L24" i="6"/>
  <c r="O24" i="6" s="1"/>
  <c r="M24" i="6"/>
  <c r="N22" i="6"/>
  <c r="P22" i="6" s="1"/>
  <c r="L22" i="6"/>
  <c r="O22" i="6" s="1"/>
  <c r="M22" i="6"/>
  <c r="N20" i="6"/>
  <c r="P20" i="6" s="1"/>
  <c r="L20" i="6"/>
  <c r="O20" i="6" s="1"/>
  <c r="M20" i="6"/>
  <c r="N18" i="6"/>
  <c r="P18" i="6" s="1"/>
  <c r="L18" i="6"/>
  <c r="O18" i="6" s="1"/>
  <c r="M18" i="6"/>
  <c r="F44" i="6"/>
  <c r="I45" i="6"/>
  <c r="F46" i="6"/>
  <c r="I47" i="6"/>
  <c r="F48" i="6"/>
  <c r="I49" i="6"/>
  <c r="F50" i="6"/>
  <c r="I51" i="6"/>
  <c r="F52" i="6"/>
  <c r="I53" i="6"/>
  <c r="F54" i="6"/>
  <c r="I55" i="6"/>
  <c r="F56" i="6"/>
  <c r="I57" i="6"/>
  <c r="F58" i="6"/>
  <c r="I59" i="6"/>
  <c r="F60" i="6"/>
  <c r="I61" i="6"/>
  <c r="F62" i="6"/>
  <c r="I63" i="6"/>
  <c r="F64" i="6"/>
  <c r="I65" i="6"/>
  <c r="AN20" i="6"/>
  <c r="F66" i="6"/>
  <c r="I67" i="6"/>
  <c r="F68" i="6"/>
  <c r="I69" i="6"/>
  <c r="AN19" i="6"/>
  <c r="F70" i="6"/>
  <c r="I71" i="6"/>
  <c r="F72" i="6"/>
  <c r="I73" i="6"/>
  <c r="F74" i="6"/>
  <c r="I75" i="6"/>
  <c r="F76" i="6"/>
  <c r="I77" i="6"/>
  <c r="F78" i="6"/>
  <c r="I79" i="6"/>
  <c r="F80" i="6"/>
  <c r="I81" i="6"/>
  <c r="F82" i="6"/>
  <c r="I83" i="6"/>
  <c r="F84" i="6"/>
  <c r="I85" i="6"/>
  <c r="F86" i="6"/>
  <c r="I87" i="6"/>
  <c r="F88" i="6"/>
  <c r="I89" i="6"/>
  <c r="F90" i="6"/>
  <c r="I91" i="6"/>
  <c r="F92" i="6"/>
  <c r="I93" i="6"/>
  <c r="F94" i="6"/>
  <c r="I95" i="6"/>
  <c r="F96" i="6"/>
  <c r="I97" i="6"/>
  <c r="F98" i="6"/>
  <c r="I99" i="6"/>
  <c r="F100" i="6"/>
  <c r="I101" i="6"/>
  <c r="F102" i="6"/>
  <c r="I103" i="6"/>
  <c r="F104" i="6"/>
  <c r="I105" i="6"/>
  <c r="F106" i="6"/>
  <c r="I107" i="6"/>
  <c r="F108" i="6"/>
  <c r="I109" i="6"/>
  <c r="F110" i="6"/>
  <c r="I111" i="6"/>
  <c r="F112" i="6"/>
  <c r="I113" i="6"/>
  <c r="F114" i="6"/>
  <c r="I115" i="6"/>
  <c r="I117" i="6"/>
  <c r="F116" i="6"/>
  <c r="I119" i="6"/>
  <c r="F118" i="6"/>
  <c r="I121" i="6"/>
  <c r="F120" i="6"/>
  <c r="AN11" i="6"/>
  <c r="I123" i="6"/>
  <c r="F122" i="6"/>
  <c r="I125" i="6"/>
  <c r="F124" i="6"/>
  <c r="I127" i="6"/>
  <c r="F126" i="6"/>
  <c r="I129" i="6"/>
  <c r="F128" i="6"/>
  <c r="I131" i="6"/>
  <c r="F130" i="6"/>
  <c r="I133" i="6"/>
  <c r="F132" i="6"/>
  <c r="I135" i="6"/>
  <c r="F134" i="6"/>
  <c r="F136" i="6"/>
  <c r="M135" i="6"/>
  <c r="N135" i="6"/>
  <c r="P135" i="6" s="1"/>
  <c r="L135" i="6"/>
  <c r="O135" i="6" s="1"/>
  <c r="M133" i="6"/>
  <c r="N133" i="6"/>
  <c r="P133" i="6" s="1"/>
  <c r="L133" i="6"/>
  <c r="O133" i="6" s="1"/>
  <c r="M131" i="6"/>
  <c r="N131" i="6"/>
  <c r="P131" i="6" s="1"/>
  <c r="L131" i="6"/>
  <c r="O131" i="6" s="1"/>
  <c r="M129" i="6"/>
  <c r="N129" i="6"/>
  <c r="P129" i="6" s="1"/>
  <c r="L129" i="6"/>
  <c r="O129" i="6" s="1"/>
  <c r="M127" i="6"/>
  <c r="N127" i="6"/>
  <c r="P127" i="6" s="1"/>
  <c r="L127" i="6"/>
  <c r="O127" i="6" s="1"/>
  <c r="M125" i="6"/>
  <c r="N125" i="6"/>
  <c r="P125" i="6" s="1"/>
  <c r="L125" i="6"/>
  <c r="O125" i="6" s="1"/>
  <c r="M123" i="6"/>
  <c r="N123" i="6"/>
  <c r="P123" i="6" s="1"/>
  <c r="L123" i="6"/>
  <c r="O123" i="6" s="1"/>
  <c r="M121" i="6"/>
  <c r="N121" i="6"/>
  <c r="P121" i="6" s="1"/>
  <c r="L121" i="6"/>
  <c r="O121" i="6" s="1"/>
  <c r="M119" i="6"/>
  <c r="N119" i="6"/>
  <c r="P119" i="6" s="1"/>
  <c r="L119" i="6"/>
  <c r="O119" i="6" s="1"/>
  <c r="M117" i="6"/>
  <c r="N117" i="6"/>
  <c r="P117" i="6" s="1"/>
  <c r="L117" i="6"/>
  <c r="O117" i="6" s="1"/>
  <c r="N115" i="6"/>
  <c r="P115" i="6" s="1"/>
  <c r="L115" i="6"/>
  <c r="O115" i="6" s="1"/>
  <c r="M115" i="6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5" i="6"/>
  <c r="P105" i="6" s="1"/>
  <c r="L105" i="6"/>
  <c r="O105" i="6" s="1"/>
  <c r="M105" i="6"/>
  <c r="N103" i="6"/>
  <c r="P103" i="6" s="1"/>
  <c r="L103" i="6"/>
  <c r="O103" i="6" s="1"/>
  <c r="M103" i="6"/>
  <c r="N101" i="6"/>
  <c r="P101" i="6" s="1"/>
  <c r="L101" i="6"/>
  <c r="O101" i="6" s="1"/>
  <c r="M101" i="6"/>
  <c r="N99" i="6"/>
  <c r="P99" i="6" s="1"/>
  <c r="L99" i="6"/>
  <c r="O99" i="6" s="1"/>
  <c r="M99" i="6"/>
  <c r="N96" i="6"/>
  <c r="P96" i="6" s="1"/>
  <c r="L96" i="6"/>
  <c r="O96" i="6" s="1"/>
  <c r="M96" i="6"/>
  <c r="N94" i="6"/>
  <c r="P94" i="6" s="1"/>
  <c r="L94" i="6"/>
  <c r="O94" i="6" s="1"/>
  <c r="M94" i="6"/>
  <c r="N92" i="6"/>
  <c r="P92" i="6" s="1"/>
  <c r="L92" i="6"/>
  <c r="O92" i="6" s="1"/>
  <c r="M92" i="6"/>
  <c r="N90" i="6"/>
  <c r="P90" i="6" s="1"/>
  <c r="L90" i="6"/>
  <c r="O90" i="6" s="1"/>
  <c r="M90" i="6"/>
  <c r="N88" i="6"/>
  <c r="P88" i="6" s="1"/>
  <c r="L88" i="6"/>
  <c r="O88" i="6" s="1"/>
  <c r="M88" i="6"/>
  <c r="N86" i="6"/>
  <c r="P86" i="6" s="1"/>
  <c r="L86" i="6"/>
  <c r="O86" i="6" s="1"/>
  <c r="M86" i="6"/>
  <c r="N84" i="6"/>
  <c r="P84" i="6" s="1"/>
  <c r="L84" i="6"/>
  <c r="O84" i="6" s="1"/>
  <c r="M84" i="6"/>
  <c r="N82" i="6"/>
  <c r="P82" i="6" s="1"/>
  <c r="L82" i="6"/>
  <c r="O82" i="6" s="1"/>
  <c r="M82" i="6"/>
  <c r="N80" i="6"/>
  <c r="P80" i="6" s="1"/>
  <c r="L80" i="6"/>
  <c r="O80" i="6" s="1"/>
  <c r="M80" i="6"/>
  <c r="N78" i="6"/>
  <c r="P78" i="6" s="1"/>
  <c r="L78" i="6"/>
  <c r="O78" i="6" s="1"/>
  <c r="M78" i="6"/>
  <c r="N76" i="6"/>
  <c r="P76" i="6" s="1"/>
  <c r="L76" i="6"/>
  <c r="O76" i="6" s="1"/>
  <c r="M76" i="6"/>
  <c r="N74" i="6"/>
  <c r="P74" i="6" s="1"/>
  <c r="L74" i="6"/>
  <c r="O74" i="6" s="1"/>
  <c r="M74" i="6"/>
  <c r="N72" i="6"/>
  <c r="P72" i="6" s="1"/>
  <c r="L72" i="6"/>
  <c r="O72" i="6" s="1"/>
  <c r="M72" i="6"/>
  <c r="N70" i="6"/>
  <c r="P70" i="6" s="1"/>
  <c r="L70" i="6"/>
  <c r="O70" i="6" s="1"/>
  <c r="M70" i="6"/>
  <c r="N68" i="6"/>
  <c r="P68" i="6" s="1"/>
  <c r="L68" i="6"/>
  <c r="O68" i="6" s="1"/>
  <c r="M68" i="6"/>
  <c r="N66" i="6"/>
  <c r="P66" i="6" s="1"/>
  <c r="L66" i="6"/>
  <c r="O66" i="6" s="1"/>
  <c r="M66" i="6"/>
  <c r="N64" i="6"/>
  <c r="P64" i="6" s="1"/>
  <c r="L64" i="6"/>
  <c r="O64" i="6" s="1"/>
  <c r="M64" i="6"/>
  <c r="N62" i="6"/>
  <c r="P62" i="6" s="1"/>
  <c r="L62" i="6"/>
  <c r="O62" i="6" s="1"/>
  <c r="M62" i="6"/>
  <c r="N60" i="6"/>
  <c r="P60" i="6" s="1"/>
  <c r="L60" i="6"/>
  <c r="O60" i="6" s="1"/>
  <c r="M60" i="6"/>
  <c r="N58" i="6"/>
  <c r="P58" i="6" s="1"/>
  <c r="L58" i="6"/>
  <c r="O58" i="6" s="1"/>
  <c r="M58" i="6"/>
  <c r="N56" i="6"/>
  <c r="P56" i="6" s="1"/>
  <c r="L56" i="6"/>
  <c r="O56" i="6" s="1"/>
  <c r="M56" i="6"/>
  <c r="N54" i="6"/>
  <c r="P54" i="6" s="1"/>
  <c r="L54" i="6"/>
  <c r="O54" i="6" s="1"/>
  <c r="M54" i="6"/>
  <c r="N52" i="6"/>
  <c r="P52" i="6" s="1"/>
  <c r="L52" i="6"/>
  <c r="O52" i="6" s="1"/>
  <c r="M52" i="6"/>
  <c r="N50" i="6"/>
  <c r="P50" i="6" s="1"/>
  <c r="L50" i="6"/>
  <c r="O50" i="6" s="1"/>
  <c r="M50" i="6"/>
  <c r="N48" i="6"/>
  <c r="P48" i="6" s="1"/>
  <c r="L48" i="6"/>
  <c r="O48" i="6" s="1"/>
  <c r="M48" i="6"/>
  <c r="N46" i="6"/>
  <c r="P46" i="6" s="1"/>
  <c r="L46" i="6"/>
  <c r="O46" i="6" s="1"/>
  <c r="M46" i="6"/>
  <c r="N44" i="6"/>
  <c r="P44" i="6" s="1"/>
  <c r="L44" i="6"/>
  <c r="O44" i="6" s="1"/>
  <c r="M44" i="6"/>
  <c r="N42" i="6"/>
  <c r="P42" i="6" s="1"/>
  <c r="L42" i="6"/>
  <c r="O42" i="6" s="1"/>
  <c r="M42" i="6"/>
  <c r="N40" i="6"/>
  <c r="P40" i="6" s="1"/>
  <c r="L40" i="6"/>
  <c r="O40" i="6" s="1"/>
  <c r="M40" i="6"/>
  <c r="N38" i="6"/>
  <c r="P38" i="6" s="1"/>
  <c r="L38" i="6"/>
  <c r="O38" i="6" s="1"/>
  <c r="M38" i="6"/>
  <c r="N36" i="6"/>
  <c r="P36" i="6" s="1"/>
  <c r="L36" i="6"/>
  <c r="O36" i="6" s="1"/>
  <c r="M36" i="6"/>
  <c r="N34" i="6"/>
  <c r="P34" i="6" s="1"/>
  <c r="L34" i="6"/>
  <c r="O34" i="6" s="1"/>
  <c r="M34" i="6"/>
  <c r="N32" i="6"/>
  <c r="P32" i="6" s="1"/>
  <c r="L32" i="6"/>
  <c r="O32" i="6" s="1"/>
  <c r="M32" i="6"/>
  <c r="N30" i="6"/>
  <c r="P30" i="6" s="1"/>
  <c r="L30" i="6"/>
  <c r="O30" i="6" s="1"/>
  <c r="M30" i="6"/>
  <c r="N28" i="6"/>
  <c r="P28" i="6" s="1"/>
  <c r="L28" i="6"/>
  <c r="O28" i="6" s="1"/>
  <c r="M28" i="6"/>
  <c r="N95" i="6"/>
  <c r="P95" i="6" s="1"/>
  <c r="L95" i="6"/>
  <c r="O95" i="6" s="1"/>
  <c r="M95" i="6"/>
  <c r="N91" i="6"/>
  <c r="P91" i="6" s="1"/>
  <c r="L91" i="6"/>
  <c r="O91" i="6" s="1"/>
  <c r="M91" i="6"/>
  <c r="N87" i="6"/>
  <c r="P87" i="6" s="1"/>
  <c r="L87" i="6"/>
  <c r="O87" i="6" s="1"/>
  <c r="M87" i="6"/>
  <c r="N83" i="6"/>
  <c r="P83" i="6" s="1"/>
  <c r="L83" i="6"/>
  <c r="O83" i="6" s="1"/>
  <c r="M83" i="6"/>
  <c r="N79" i="6"/>
  <c r="P79" i="6" s="1"/>
  <c r="L79" i="6"/>
  <c r="O79" i="6" s="1"/>
  <c r="M79" i="6"/>
  <c r="N75" i="6"/>
  <c r="P75" i="6" s="1"/>
  <c r="L75" i="6"/>
  <c r="O75" i="6" s="1"/>
  <c r="M75" i="6"/>
  <c r="N71" i="6"/>
  <c r="P71" i="6" s="1"/>
  <c r="L71" i="6"/>
  <c r="O71" i="6" s="1"/>
  <c r="M71" i="6"/>
  <c r="N67" i="6"/>
  <c r="P67" i="6" s="1"/>
  <c r="L67" i="6"/>
  <c r="O67" i="6" s="1"/>
  <c r="M67" i="6"/>
  <c r="N63" i="6"/>
  <c r="P63" i="6" s="1"/>
  <c r="L63" i="6"/>
  <c r="O63" i="6" s="1"/>
  <c r="M63" i="6"/>
  <c r="N59" i="6"/>
  <c r="P59" i="6" s="1"/>
  <c r="L59" i="6"/>
  <c r="O59" i="6" s="1"/>
  <c r="M59" i="6"/>
  <c r="N55" i="6"/>
  <c r="P55" i="6" s="1"/>
  <c r="L55" i="6"/>
  <c r="O55" i="6" s="1"/>
  <c r="M55" i="6"/>
  <c r="N51" i="6"/>
  <c r="P51" i="6" s="1"/>
  <c r="L51" i="6"/>
  <c r="O51" i="6" s="1"/>
  <c r="M51" i="6"/>
  <c r="N47" i="6"/>
  <c r="P47" i="6" s="1"/>
  <c r="L47" i="6"/>
  <c r="O47" i="6" s="1"/>
  <c r="M47" i="6"/>
  <c r="N43" i="6"/>
  <c r="P43" i="6" s="1"/>
  <c r="L43" i="6"/>
  <c r="O43" i="6" s="1"/>
  <c r="M43" i="6"/>
  <c r="N39" i="6"/>
  <c r="P39" i="6" s="1"/>
  <c r="L39" i="6"/>
  <c r="O39" i="6" s="1"/>
  <c r="M39" i="6"/>
  <c r="N35" i="6"/>
  <c r="P35" i="6" s="1"/>
  <c r="L35" i="6"/>
  <c r="O35" i="6" s="1"/>
  <c r="M35" i="6"/>
  <c r="N31" i="6"/>
  <c r="P31" i="6" s="1"/>
  <c r="L31" i="6"/>
  <c r="O31" i="6" s="1"/>
  <c r="M31" i="6"/>
  <c r="M27" i="6"/>
  <c r="N27" i="6"/>
  <c r="P27" i="6" s="1"/>
  <c r="L27" i="6"/>
  <c r="O27" i="6" s="1"/>
  <c r="M23" i="6"/>
  <c r="N23" i="6"/>
  <c r="P23" i="6" s="1"/>
  <c r="L23" i="6"/>
  <c r="O23" i="6" s="1"/>
  <c r="M19" i="6"/>
  <c r="N19" i="6"/>
  <c r="P19" i="6" s="1"/>
  <c r="L19" i="6"/>
  <c r="O19" i="6" s="1"/>
  <c r="O77" i="6" l="1"/>
  <c r="C18" i="3" l="1"/>
  <c r="R18" i="6" l="1"/>
  <c r="U18" i="6" s="1"/>
  <c r="V18" i="6" s="1"/>
  <c r="Q18" i="6"/>
  <c r="C19" i="3"/>
  <c r="Q19" i="6" l="1"/>
  <c r="R19" i="6"/>
  <c r="U19" i="6" s="1"/>
  <c r="V19" i="6" s="1"/>
  <c r="C20" i="3"/>
  <c r="R20" i="6" l="1"/>
  <c r="U20" i="6" s="1"/>
  <c r="V20" i="6" s="1"/>
  <c r="Q20" i="6"/>
  <c r="C21" i="3"/>
  <c r="Q21" i="6" l="1"/>
  <c r="R21" i="6"/>
  <c r="U21" i="6" s="1"/>
  <c r="V21" i="6" s="1"/>
  <c r="C22" i="3"/>
  <c r="R22" i="6" l="1"/>
  <c r="U22" i="6" s="1"/>
  <c r="V22" i="6" s="1"/>
  <c r="Q22" i="6"/>
  <c r="C23" i="3"/>
  <c r="Q23" i="6" l="1"/>
  <c r="R23" i="6"/>
  <c r="U23" i="6" s="1"/>
  <c r="V23" i="6" s="1"/>
  <c r="C24" i="3"/>
  <c r="R24" i="6" l="1"/>
  <c r="U24" i="6" s="1"/>
  <c r="V24" i="6" s="1"/>
  <c r="Q24" i="6"/>
  <c r="C25" i="3"/>
  <c r="Q25" i="6" l="1"/>
  <c r="R25" i="6"/>
  <c r="U25" i="6" s="1"/>
  <c r="V25" i="6" s="1"/>
  <c r="C26" i="3"/>
  <c r="R26" i="6" l="1"/>
  <c r="U26" i="6" s="1"/>
  <c r="V26" i="6" s="1"/>
  <c r="Q26" i="6"/>
  <c r="C27" i="3"/>
  <c r="Q27" i="6" l="1"/>
  <c r="R27" i="6"/>
  <c r="U27" i="6" s="1"/>
  <c r="V27" i="6" s="1"/>
  <c r="C28" i="3"/>
  <c r="R28" i="6" l="1"/>
  <c r="U28" i="6" s="1"/>
  <c r="V28" i="6" s="1"/>
  <c r="Q28" i="6"/>
  <c r="C29" i="3"/>
  <c r="R29" i="6" l="1"/>
  <c r="U29" i="6" s="1"/>
  <c r="V29" i="6" s="1"/>
  <c r="Q29" i="6"/>
  <c r="C30" i="3"/>
  <c r="R30" i="6" l="1"/>
  <c r="U30" i="6" s="1"/>
  <c r="V30" i="6" s="1"/>
  <c r="Q30" i="6"/>
  <c r="C31" i="3"/>
  <c r="R31" i="6" l="1"/>
  <c r="U31" i="6" s="1"/>
  <c r="V31" i="6" s="1"/>
  <c r="Q31" i="6"/>
  <c r="C32" i="3"/>
  <c r="R32" i="6" l="1"/>
  <c r="U32" i="6" s="1"/>
  <c r="V32" i="6" s="1"/>
  <c r="Q32" i="6"/>
  <c r="C33" i="3"/>
  <c r="R33" i="6" l="1"/>
  <c r="U33" i="6" s="1"/>
  <c r="V33" i="6" s="1"/>
  <c r="Q33" i="6"/>
  <c r="C34" i="3"/>
  <c r="R34" i="6" l="1"/>
  <c r="U34" i="6" s="1"/>
  <c r="V34" i="6" s="1"/>
  <c r="Q34" i="6"/>
  <c r="C35" i="3"/>
  <c r="R35" i="6" l="1"/>
  <c r="U35" i="6" s="1"/>
  <c r="V35" i="6" s="1"/>
  <c r="Q35" i="6"/>
  <c r="C36" i="3"/>
  <c r="R36" i="6" l="1"/>
  <c r="U36" i="6" s="1"/>
  <c r="V36" i="6" s="1"/>
  <c r="Q36" i="6"/>
  <c r="C37" i="3"/>
  <c r="R37" i="6" l="1"/>
  <c r="U37" i="6" s="1"/>
  <c r="V37" i="6" s="1"/>
  <c r="Q37" i="6"/>
  <c r="C38" i="3"/>
  <c r="R38" i="6" l="1"/>
  <c r="U38" i="6" s="1"/>
  <c r="V38" i="6" s="1"/>
  <c r="Q38" i="6"/>
  <c r="C39" i="3"/>
  <c r="R39" i="6" l="1"/>
  <c r="U39" i="6" s="1"/>
  <c r="V39" i="6" s="1"/>
  <c r="Q39" i="6"/>
  <c r="C40" i="3"/>
  <c r="R40" i="6" l="1"/>
  <c r="U40" i="6" s="1"/>
  <c r="V40" i="6" s="1"/>
  <c r="Q40" i="6"/>
  <c r="C41" i="3"/>
  <c r="R41" i="6" l="1"/>
  <c r="U41" i="6" s="1"/>
  <c r="V41" i="6" s="1"/>
  <c r="Q41" i="6"/>
  <c r="C42" i="3"/>
  <c r="R42" i="6" l="1"/>
  <c r="U42" i="6" s="1"/>
  <c r="V42" i="6" s="1"/>
  <c r="Q42" i="6"/>
  <c r="C43" i="3"/>
  <c r="R43" i="6" l="1"/>
  <c r="U43" i="6" s="1"/>
  <c r="V43" i="6" s="1"/>
  <c r="Q43" i="6"/>
  <c r="C44" i="3"/>
  <c r="R44" i="6" l="1"/>
  <c r="U44" i="6" s="1"/>
  <c r="V44" i="6" s="1"/>
  <c r="Q44" i="6"/>
  <c r="C45" i="3"/>
  <c r="R45" i="6" l="1"/>
  <c r="U45" i="6" s="1"/>
  <c r="V45" i="6" s="1"/>
  <c r="Q45" i="6"/>
  <c r="C46" i="3"/>
  <c r="R46" i="6" l="1"/>
  <c r="U46" i="6" s="1"/>
  <c r="V46" i="6" s="1"/>
  <c r="Q46" i="6"/>
  <c r="C47" i="3"/>
  <c r="R47" i="6" l="1"/>
  <c r="U47" i="6" s="1"/>
  <c r="V47" i="6" s="1"/>
  <c r="Q47" i="6"/>
  <c r="C48" i="3"/>
  <c r="R48" i="6" l="1"/>
  <c r="U48" i="6" s="1"/>
  <c r="V48" i="6" s="1"/>
  <c r="Q48" i="6"/>
  <c r="C49" i="3"/>
  <c r="R49" i="6" l="1"/>
  <c r="U49" i="6" s="1"/>
  <c r="V49" i="6" s="1"/>
  <c r="Q49" i="6"/>
  <c r="C50" i="3"/>
  <c r="R50" i="6" l="1"/>
  <c r="U50" i="6" s="1"/>
  <c r="V50" i="6" s="1"/>
  <c r="Q50" i="6"/>
  <c r="C51" i="3"/>
  <c r="R51" i="6" l="1"/>
  <c r="U51" i="6" s="1"/>
  <c r="V51" i="6" s="1"/>
  <c r="Q51" i="6"/>
  <c r="C52" i="3"/>
  <c r="R52" i="6" l="1"/>
  <c r="U52" i="6" s="1"/>
  <c r="V52" i="6" s="1"/>
  <c r="Q52" i="6"/>
  <c r="C53" i="3"/>
  <c r="R53" i="6" l="1"/>
  <c r="U53" i="6" s="1"/>
  <c r="V53" i="6" s="1"/>
  <c r="Q53" i="6"/>
  <c r="C54" i="3"/>
  <c r="R54" i="6" l="1"/>
  <c r="U54" i="6" s="1"/>
  <c r="V54" i="6" s="1"/>
  <c r="Q54" i="6"/>
  <c r="C55" i="3"/>
  <c r="R55" i="6" l="1"/>
  <c r="U55" i="6" s="1"/>
  <c r="V55" i="6" s="1"/>
  <c r="Q55" i="6"/>
  <c r="C56" i="3"/>
  <c r="R56" i="6" l="1"/>
  <c r="U56" i="6" s="1"/>
  <c r="V56" i="6" s="1"/>
  <c r="Q56" i="6"/>
  <c r="C57" i="3"/>
  <c r="R57" i="6" l="1"/>
  <c r="U57" i="6" s="1"/>
  <c r="V57" i="6" s="1"/>
  <c r="Q57" i="6"/>
  <c r="C58" i="3"/>
  <c r="R58" i="6" l="1"/>
  <c r="U58" i="6" s="1"/>
  <c r="V58" i="6" s="1"/>
  <c r="Q58" i="6"/>
  <c r="C59" i="3"/>
  <c r="R59" i="6" l="1"/>
  <c r="U59" i="6" s="1"/>
  <c r="V59" i="6" s="1"/>
  <c r="Q59" i="6"/>
  <c r="C60" i="3"/>
  <c r="R60" i="6" l="1"/>
  <c r="U60" i="6" s="1"/>
  <c r="V60" i="6" s="1"/>
  <c r="Q60" i="6"/>
  <c r="C61" i="3"/>
  <c r="R61" i="6" l="1"/>
  <c r="U61" i="6" s="1"/>
  <c r="V61" i="6" s="1"/>
  <c r="Q61" i="6"/>
  <c r="C62" i="3"/>
  <c r="R62" i="6" l="1"/>
  <c r="U62" i="6" s="1"/>
  <c r="V62" i="6" s="1"/>
  <c r="Q62" i="6"/>
  <c r="C63" i="3"/>
  <c r="R63" i="6" l="1"/>
  <c r="U63" i="6" s="1"/>
  <c r="V63" i="6" s="1"/>
  <c r="Q63" i="6"/>
  <c r="C64" i="3"/>
  <c r="R64" i="6" l="1"/>
  <c r="U64" i="6" s="1"/>
  <c r="V64" i="6" s="1"/>
  <c r="Q64" i="6"/>
  <c r="C65" i="3"/>
  <c r="R65" i="6" l="1"/>
  <c r="U65" i="6" s="1"/>
  <c r="V65" i="6" s="1"/>
  <c r="Q65" i="6"/>
  <c r="C66" i="3"/>
  <c r="R66" i="6" l="1"/>
  <c r="U66" i="6" s="1"/>
  <c r="V66" i="6" s="1"/>
  <c r="Q66" i="6"/>
  <c r="C67" i="3"/>
  <c r="R67" i="6" l="1"/>
  <c r="U67" i="6" s="1"/>
  <c r="V67" i="6" s="1"/>
  <c r="Q67" i="6"/>
  <c r="C68" i="3"/>
  <c r="C69" i="3" l="1"/>
  <c r="R68" i="6"/>
  <c r="U68" i="6" s="1"/>
  <c r="V68" i="6" s="1"/>
  <c r="Q68" i="6"/>
  <c r="C70" i="3" l="1"/>
  <c r="R69" i="6"/>
  <c r="U69" i="6" s="1"/>
  <c r="V69" i="6" s="1"/>
  <c r="Q69" i="6"/>
  <c r="C71" i="3" l="1"/>
  <c r="R70" i="6"/>
  <c r="U70" i="6" s="1"/>
  <c r="V70" i="6" s="1"/>
  <c r="Q70" i="6"/>
  <c r="C72" i="3" l="1"/>
  <c r="R71" i="6"/>
  <c r="U71" i="6" s="1"/>
  <c r="V71" i="6" s="1"/>
  <c r="Q71" i="6"/>
  <c r="C73" i="3" l="1"/>
  <c r="R72" i="6"/>
  <c r="U72" i="6" s="1"/>
  <c r="V72" i="6" s="1"/>
  <c r="Q72" i="6"/>
  <c r="C74" i="3" l="1"/>
  <c r="R73" i="6"/>
  <c r="U73" i="6" s="1"/>
  <c r="V73" i="6" s="1"/>
  <c r="Q73" i="6"/>
  <c r="C75" i="3" l="1"/>
  <c r="R74" i="6"/>
  <c r="U74" i="6" s="1"/>
  <c r="V74" i="6" s="1"/>
  <c r="Q74" i="6"/>
  <c r="C76" i="3" l="1"/>
  <c r="R75" i="6"/>
  <c r="U75" i="6" s="1"/>
  <c r="V75" i="6" s="1"/>
  <c r="Q75" i="6"/>
  <c r="C77" i="3" l="1"/>
  <c r="K34" i="3"/>
  <c r="R76" i="6"/>
  <c r="U76" i="6" s="1"/>
  <c r="V76" i="6" s="1"/>
  <c r="Q76" i="6"/>
  <c r="R77" i="6" l="1"/>
  <c r="U77" i="6" s="1"/>
  <c r="V77" i="6" s="1"/>
  <c r="Q77" i="6"/>
  <c r="C78" i="3"/>
  <c r="C79" i="3" l="1"/>
  <c r="R78" i="6"/>
  <c r="U78" i="6" s="1"/>
  <c r="V78" i="6" s="1"/>
  <c r="Q78" i="6"/>
  <c r="C80" i="3" l="1"/>
  <c r="R79" i="6"/>
  <c r="U79" i="6" s="1"/>
  <c r="V79" i="6" s="1"/>
  <c r="Q79" i="6"/>
  <c r="C81" i="3" l="1"/>
  <c r="R80" i="6"/>
  <c r="U80" i="6" s="1"/>
  <c r="V80" i="6" s="1"/>
  <c r="Q80" i="6"/>
  <c r="C82" i="3" l="1"/>
  <c r="R81" i="6"/>
  <c r="U81" i="6" s="1"/>
  <c r="V81" i="6" s="1"/>
  <c r="Q81" i="6"/>
  <c r="C83" i="3" l="1"/>
  <c r="R82" i="6"/>
  <c r="U82" i="6" s="1"/>
  <c r="V82" i="6" s="1"/>
  <c r="Q82" i="6"/>
  <c r="C84" i="3" l="1"/>
  <c r="R83" i="6"/>
  <c r="U83" i="6" s="1"/>
  <c r="V83" i="6" s="1"/>
  <c r="Q83" i="6"/>
  <c r="C85" i="3" l="1"/>
  <c r="R84" i="6"/>
  <c r="U84" i="6" s="1"/>
  <c r="V84" i="6" s="1"/>
  <c r="Q84" i="6"/>
  <c r="C86" i="3" l="1"/>
  <c r="R85" i="6"/>
  <c r="U85" i="6" s="1"/>
  <c r="V85" i="6" s="1"/>
  <c r="Q85" i="6"/>
  <c r="C87" i="3" l="1"/>
  <c r="R86" i="6"/>
  <c r="U86" i="6" s="1"/>
  <c r="V86" i="6" s="1"/>
  <c r="Q86" i="6"/>
  <c r="C88" i="3" l="1"/>
  <c r="R87" i="6"/>
  <c r="U87" i="6" s="1"/>
  <c r="V87" i="6" s="1"/>
  <c r="Q87" i="6"/>
  <c r="C89" i="3" l="1"/>
  <c r="R88" i="6"/>
  <c r="U88" i="6" s="1"/>
  <c r="V88" i="6" s="1"/>
  <c r="Q88" i="6"/>
  <c r="C90" i="3" l="1"/>
  <c r="R89" i="6"/>
  <c r="U89" i="6" s="1"/>
  <c r="V89" i="6" s="1"/>
  <c r="Q89" i="6"/>
  <c r="C91" i="3" l="1"/>
  <c r="R90" i="6"/>
  <c r="U90" i="6" s="1"/>
  <c r="V90" i="6" s="1"/>
  <c r="Q90" i="6"/>
  <c r="C92" i="3" l="1"/>
  <c r="R91" i="6"/>
  <c r="U91" i="6" s="1"/>
  <c r="V91" i="6" s="1"/>
  <c r="Q91" i="6"/>
  <c r="C93" i="3" l="1"/>
  <c r="R92" i="6"/>
  <c r="U92" i="6" s="1"/>
  <c r="V92" i="6" s="1"/>
  <c r="Q92" i="6"/>
  <c r="C94" i="3" l="1"/>
  <c r="R93" i="6"/>
  <c r="U93" i="6" s="1"/>
  <c r="V93" i="6" s="1"/>
  <c r="Q93" i="6"/>
  <c r="C95" i="3" l="1"/>
  <c r="R94" i="6"/>
  <c r="U94" i="6" s="1"/>
  <c r="V94" i="6" s="1"/>
  <c r="Q94" i="6"/>
  <c r="C96" i="3" l="1"/>
  <c r="R95" i="6"/>
  <c r="U95" i="6" s="1"/>
  <c r="V95" i="6" s="1"/>
  <c r="Q95" i="6"/>
  <c r="C97" i="3" l="1"/>
  <c r="R96" i="6"/>
  <c r="U96" i="6" s="1"/>
  <c r="V96" i="6" s="1"/>
  <c r="Q96" i="6"/>
  <c r="C98" i="3" l="1"/>
  <c r="R97" i="6"/>
  <c r="U97" i="6" s="1"/>
  <c r="V97" i="6" s="1"/>
  <c r="Q97" i="6"/>
  <c r="C99" i="3" l="1"/>
  <c r="R98" i="6"/>
  <c r="U98" i="6" s="1"/>
  <c r="V98" i="6" s="1"/>
  <c r="Q98" i="6"/>
  <c r="C100" i="3" l="1"/>
  <c r="R99" i="6"/>
  <c r="U99" i="6" s="1"/>
  <c r="V99" i="6" s="1"/>
  <c r="Q99" i="6"/>
  <c r="C101" i="3" l="1"/>
  <c r="R100" i="6"/>
  <c r="U100" i="6" s="1"/>
  <c r="V100" i="6" s="1"/>
  <c r="Q100" i="6"/>
  <c r="C102" i="3" l="1"/>
  <c r="R101" i="6"/>
  <c r="U101" i="6" s="1"/>
  <c r="V101" i="6" s="1"/>
  <c r="Q101" i="6"/>
  <c r="C103" i="3" l="1"/>
  <c r="R102" i="6"/>
  <c r="U102" i="6" s="1"/>
  <c r="V102" i="6" s="1"/>
  <c r="Q102" i="6"/>
  <c r="C104" i="3" l="1"/>
  <c r="R103" i="6"/>
  <c r="U103" i="6" s="1"/>
  <c r="V103" i="6" s="1"/>
  <c r="Q103" i="6"/>
  <c r="C105" i="3" l="1"/>
  <c r="R104" i="6"/>
  <c r="U104" i="6" s="1"/>
  <c r="V104" i="6" s="1"/>
  <c r="Q104" i="6"/>
  <c r="C106" i="3" l="1"/>
  <c r="R105" i="6"/>
  <c r="U105" i="6" s="1"/>
  <c r="V105" i="6" s="1"/>
  <c r="Q105" i="6"/>
  <c r="C107" i="3" l="1"/>
  <c r="R106" i="6"/>
  <c r="U106" i="6" s="1"/>
  <c r="V106" i="6" s="1"/>
  <c r="Q106" i="6"/>
  <c r="C108" i="3" l="1"/>
  <c r="R107" i="6"/>
  <c r="U107" i="6" s="1"/>
  <c r="V107" i="6" s="1"/>
  <c r="Q107" i="6"/>
  <c r="C109" i="3" l="1"/>
  <c r="R108" i="6"/>
  <c r="U108" i="6" s="1"/>
  <c r="V108" i="6" s="1"/>
  <c r="Q108" i="6"/>
  <c r="C110" i="3" l="1"/>
  <c r="R109" i="6"/>
  <c r="U109" i="6" s="1"/>
  <c r="V109" i="6" s="1"/>
  <c r="Q109" i="6"/>
  <c r="C111" i="3" l="1"/>
  <c r="R110" i="6"/>
  <c r="U110" i="6" s="1"/>
  <c r="V110" i="6" s="1"/>
  <c r="Q110" i="6"/>
  <c r="C112" i="3" l="1"/>
  <c r="R111" i="6"/>
  <c r="U111" i="6" s="1"/>
  <c r="V111" i="6" s="1"/>
  <c r="Q111" i="6"/>
  <c r="C113" i="3" l="1"/>
  <c r="R112" i="6"/>
  <c r="U112" i="6" s="1"/>
  <c r="V112" i="6" s="1"/>
  <c r="Q112" i="6"/>
  <c r="C114" i="3" l="1"/>
  <c r="R113" i="6"/>
  <c r="U113" i="6" s="1"/>
  <c r="V113" i="6" s="1"/>
  <c r="Q113" i="6"/>
  <c r="C115" i="3" l="1"/>
  <c r="R114" i="6"/>
  <c r="U114" i="6" s="1"/>
  <c r="V114" i="6" s="1"/>
  <c r="Q114" i="6"/>
  <c r="C116" i="3" l="1"/>
  <c r="R115" i="6"/>
  <c r="U115" i="6" s="1"/>
  <c r="V115" i="6" s="1"/>
  <c r="Q115" i="6"/>
  <c r="C117" i="3" l="1"/>
  <c r="Q116" i="6"/>
  <c r="R116" i="6"/>
  <c r="U116" i="6" s="1"/>
  <c r="V116" i="6" s="1"/>
  <c r="C118" i="3" l="1"/>
  <c r="Q117" i="6"/>
  <c r="R117" i="6"/>
  <c r="U117" i="6" s="1"/>
  <c r="V117" i="6" s="1"/>
  <c r="C119" i="3" l="1"/>
  <c r="Q118" i="6"/>
  <c r="R118" i="6"/>
  <c r="U118" i="6" s="1"/>
  <c r="V118" i="6" s="1"/>
  <c r="Q119" i="6" l="1"/>
  <c r="R119" i="6"/>
  <c r="U119" i="6" s="1"/>
  <c r="V119" i="6" s="1"/>
  <c r="C120" i="3"/>
  <c r="Q120" i="6" l="1"/>
  <c r="R120" i="6"/>
  <c r="U120" i="6" s="1"/>
  <c r="V120" i="6" s="1"/>
  <c r="C121" i="3"/>
  <c r="Q121" i="6" l="1"/>
  <c r="R121" i="6"/>
  <c r="U121" i="6" s="1"/>
  <c r="V121" i="6" s="1"/>
  <c r="C122" i="3"/>
  <c r="Q122" i="6" l="1"/>
  <c r="R122" i="6"/>
  <c r="U122" i="6" s="1"/>
  <c r="V122" i="6" s="1"/>
  <c r="C123" i="3"/>
  <c r="Q123" i="6" l="1"/>
  <c r="R123" i="6"/>
  <c r="U123" i="6" s="1"/>
  <c r="V123" i="6" s="1"/>
  <c r="C124" i="3"/>
  <c r="Q124" i="6" l="1"/>
  <c r="R124" i="6"/>
  <c r="U124" i="6" s="1"/>
  <c r="V124" i="6" s="1"/>
  <c r="C125" i="3"/>
  <c r="Q125" i="6" l="1"/>
  <c r="R125" i="6"/>
  <c r="U125" i="6" s="1"/>
  <c r="V125" i="6" s="1"/>
  <c r="C126" i="3"/>
  <c r="Q126" i="6" l="1"/>
  <c r="R126" i="6"/>
  <c r="U126" i="6" s="1"/>
  <c r="V126" i="6" s="1"/>
  <c r="C127" i="3"/>
  <c r="Q127" i="6" l="1"/>
  <c r="R127" i="6"/>
  <c r="U127" i="6" s="1"/>
  <c r="V127" i="6" s="1"/>
  <c r="C128" i="3"/>
  <c r="Q128" i="6" l="1"/>
  <c r="R128" i="6"/>
  <c r="U128" i="6" s="1"/>
  <c r="V128" i="6" s="1"/>
  <c r="C129" i="3"/>
  <c r="Q129" i="6" l="1"/>
  <c r="R129" i="6"/>
  <c r="U129" i="6" s="1"/>
  <c r="V129" i="6" s="1"/>
  <c r="C130" i="3"/>
  <c r="C131" i="3" l="1"/>
  <c r="Q130" i="6"/>
  <c r="R130" i="6"/>
  <c r="U130" i="6" s="1"/>
  <c r="V130" i="6" s="1"/>
  <c r="C132" i="3" l="1"/>
  <c r="Q131" i="6"/>
  <c r="R131" i="6"/>
  <c r="U131" i="6" s="1"/>
  <c r="V131" i="6" s="1"/>
  <c r="C133" i="3" l="1"/>
  <c r="Q132" i="6"/>
  <c r="R132" i="6"/>
  <c r="U132" i="6" s="1"/>
  <c r="V132" i="6" s="1"/>
  <c r="C134" i="3" l="1"/>
  <c r="Q133" i="6"/>
  <c r="R133" i="6"/>
  <c r="U133" i="6" s="1"/>
  <c r="V133" i="6" s="1"/>
  <c r="Q134" i="6" l="1"/>
  <c r="R134" i="6"/>
  <c r="U134" i="6" s="1"/>
  <c r="V134" i="6" s="1"/>
  <c r="C135" i="3"/>
  <c r="D135" i="3"/>
  <c r="D136" i="3" l="1"/>
  <c r="C136" i="3"/>
  <c r="G135" i="6" s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Q135" i="6"/>
  <c r="R135" i="6"/>
  <c r="U135" i="6" s="1"/>
  <c r="V135" i="6" s="1"/>
  <c r="Q136" i="6" l="1"/>
  <c r="G136" i="6"/>
  <c r="H136" i="6" s="1"/>
  <c r="R136" i="6"/>
  <c r="U136" i="6" s="1"/>
  <c r="V136" i="6" s="1"/>
  <c r="P9" i="6" s="1"/>
  <c r="H30" i="3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H135" i="6" s="1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K30" i="3"/>
  <c r="M10" i="3" s="1"/>
  <c r="P10" i="6" s="1"/>
  <c r="K136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O4" i="5"/>
  <c r="O4" i="4"/>
  <c r="M9" i="3"/>
  <c r="K18" i="6"/>
  <c r="K62" i="6"/>
  <c r="K31" i="6"/>
  <c r="D65" i="6"/>
  <c r="C65" i="6"/>
  <c r="D66" i="6"/>
  <c r="C66" i="6"/>
  <c r="D78" i="6"/>
  <c r="C78" i="6"/>
  <c r="D80" i="6"/>
  <c r="C80" i="6"/>
  <c r="D81" i="6"/>
  <c r="C81" i="6"/>
  <c r="AO17" i="6"/>
  <c r="D82" i="6"/>
  <c r="C82" i="6"/>
  <c r="D83" i="6"/>
  <c r="C83" i="6"/>
  <c r="D84" i="6"/>
  <c r="C84" i="6"/>
  <c r="D85" i="6"/>
  <c r="C85" i="6"/>
  <c r="D86" i="6"/>
  <c r="C86" i="6"/>
  <c r="D87" i="6"/>
  <c r="C87" i="6"/>
  <c r="D88" i="6"/>
  <c r="C88" i="6"/>
  <c r="D89" i="6"/>
  <c r="C89" i="6"/>
  <c r="D90" i="6"/>
  <c r="C90" i="6"/>
  <c r="D91" i="6"/>
  <c r="C91" i="6"/>
  <c r="AO16" i="6"/>
  <c r="D92" i="6"/>
  <c r="C92" i="6"/>
  <c r="D93" i="6"/>
  <c r="C93" i="6"/>
  <c r="D94" i="6"/>
  <c r="C94" i="6"/>
  <c r="D95" i="6"/>
  <c r="C95" i="6"/>
  <c r="AO15" i="6"/>
  <c r="D96" i="6"/>
  <c r="C96" i="6"/>
  <c r="D97" i="6"/>
  <c r="C97" i="6"/>
  <c r="D98" i="6"/>
  <c r="C98" i="6"/>
  <c r="D99" i="6"/>
  <c r="C99" i="6"/>
  <c r="AO14" i="6"/>
  <c r="D100" i="6"/>
  <c r="C100" i="6"/>
  <c r="D101" i="6"/>
  <c r="C101" i="6"/>
  <c r="D102" i="6"/>
  <c r="C102" i="6"/>
  <c r="D103" i="6"/>
  <c r="C103" i="6"/>
  <c r="D104" i="6"/>
  <c r="C104" i="6"/>
  <c r="D105" i="6"/>
  <c r="C105" i="6"/>
  <c r="D106" i="6"/>
  <c r="C106" i="6"/>
  <c r="D107" i="6"/>
  <c r="C107" i="6"/>
  <c r="AO13" i="6"/>
  <c r="D108" i="6"/>
  <c r="C108" i="6"/>
  <c r="D109" i="6"/>
  <c r="C109" i="6"/>
  <c r="D110" i="6"/>
  <c r="C110" i="6"/>
  <c r="D111" i="6"/>
  <c r="C111" i="6"/>
  <c r="D112" i="6"/>
  <c r="C112" i="6"/>
  <c r="D113" i="6"/>
  <c r="C113" i="6"/>
  <c r="D114" i="6"/>
  <c r="C114" i="6"/>
  <c r="D115" i="6"/>
  <c r="C115" i="6"/>
  <c r="C116" i="6"/>
  <c r="D116" i="6"/>
  <c r="C117" i="6"/>
  <c r="D117" i="6"/>
  <c r="AO12" i="6"/>
  <c r="C118" i="6"/>
  <c r="D118" i="6"/>
  <c r="C119" i="6"/>
  <c r="D119" i="6"/>
  <c r="C120" i="6"/>
  <c r="D120" i="6"/>
  <c r="AO11" i="6"/>
  <c r="C121" i="6"/>
  <c r="D121" i="6"/>
  <c r="C122" i="6"/>
  <c r="D122" i="6"/>
  <c r="C123" i="6"/>
  <c r="D123" i="6"/>
  <c r="C124" i="6"/>
  <c r="D124" i="6"/>
  <c r="C125" i="6"/>
  <c r="D125" i="6"/>
  <c r="AO10" i="6"/>
  <c r="C126" i="6"/>
  <c r="D126" i="6"/>
  <c r="C127" i="6"/>
  <c r="D127" i="6"/>
  <c r="C128" i="6"/>
  <c r="D128" i="6"/>
  <c r="C129" i="6"/>
  <c r="D129" i="6"/>
  <c r="C130" i="6"/>
  <c r="D130" i="6"/>
  <c r="C132" i="6"/>
  <c r="D132" i="6"/>
  <c r="C133" i="6"/>
  <c r="D133" i="6"/>
  <c r="AO9" i="6"/>
  <c r="C135" i="6"/>
  <c r="D135" i="6"/>
  <c r="AO8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E136" i="3"/>
  <c r="D18" i="6"/>
  <c r="AO27" i="6"/>
  <c r="AP27" i="6" s="1"/>
  <c r="C18" i="6"/>
  <c r="C19" i="6"/>
  <c r="D19" i="6"/>
  <c r="D20" i="6"/>
  <c r="C20" i="6"/>
  <c r="C21" i="6"/>
  <c r="D21" i="6"/>
  <c r="AO26" i="6"/>
  <c r="AP26" i="6" s="1"/>
  <c r="D22" i="6"/>
  <c r="C22" i="6"/>
  <c r="C23" i="6"/>
  <c r="D23" i="6"/>
  <c r="D24" i="6"/>
  <c r="C24" i="6"/>
  <c r="C25" i="6"/>
  <c r="D25" i="6"/>
  <c r="D26" i="6"/>
  <c r="C26" i="6"/>
  <c r="C27" i="6"/>
  <c r="D27" i="6"/>
  <c r="D28" i="6"/>
  <c r="C28" i="6"/>
  <c r="D29" i="6"/>
  <c r="C29" i="6"/>
  <c r="AO25" i="6"/>
  <c r="D30" i="6"/>
  <c r="C30" i="6"/>
  <c r="D31" i="6"/>
  <c r="C31" i="6"/>
  <c r="D32" i="6"/>
  <c r="C32" i="6"/>
  <c r="D33" i="6"/>
  <c r="C33" i="6"/>
  <c r="D34" i="6"/>
  <c r="C34" i="6"/>
  <c r="D35" i="6"/>
  <c r="C35" i="6"/>
  <c r="D36" i="6"/>
  <c r="C36" i="6"/>
  <c r="D37" i="6"/>
  <c r="C37" i="6"/>
  <c r="D38" i="6"/>
  <c r="C38" i="6"/>
  <c r="D39" i="6"/>
  <c r="AO24" i="6"/>
  <c r="AP24" i="6" s="1"/>
  <c r="C39" i="6"/>
  <c r="D40" i="6"/>
  <c r="C40" i="6"/>
  <c r="D41" i="6"/>
  <c r="C41" i="6"/>
  <c r="D42" i="6"/>
  <c r="C42" i="6"/>
  <c r="AO23" i="6"/>
  <c r="AP23" i="6" s="1"/>
  <c r="D43" i="6"/>
  <c r="C43" i="6"/>
  <c r="D44" i="6"/>
  <c r="C44" i="6"/>
  <c r="D45" i="6"/>
  <c r="C45" i="6"/>
  <c r="D46" i="6"/>
  <c r="C46" i="6"/>
  <c r="D47" i="6"/>
  <c r="C47" i="6"/>
  <c r="AO22" i="6"/>
  <c r="D48" i="6"/>
  <c r="C48" i="6"/>
  <c r="D49" i="6"/>
  <c r="C49" i="6"/>
  <c r="D50" i="6"/>
  <c r="C50" i="6"/>
  <c r="D51" i="6"/>
  <c r="C51" i="6"/>
  <c r="D52" i="6"/>
  <c r="C52" i="6"/>
  <c r="D53" i="6"/>
  <c r="C53" i="6"/>
  <c r="D54" i="6"/>
  <c r="C54" i="6"/>
  <c r="D55" i="6"/>
  <c r="C55" i="6"/>
  <c r="AO21" i="6"/>
  <c r="D56" i="6"/>
  <c r="C56" i="6"/>
  <c r="D57" i="6"/>
  <c r="C57" i="6"/>
  <c r="D58" i="6"/>
  <c r="C58" i="6"/>
  <c r="D59" i="6"/>
  <c r="C59" i="6"/>
  <c r="D60" i="6"/>
  <c r="C60" i="6"/>
  <c r="D61" i="6"/>
  <c r="C61" i="6"/>
  <c r="D62" i="6"/>
  <c r="C62" i="6"/>
  <c r="D63" i="6"/>
  <c r="C63" i="6"/>
  <c r="D64" i="6"/>
  <c r="C64" i="6"/>
  <c r="AO20" i="6"/>
  <c r="D67" i="6"/>
  <c r="C67" i="6"/>
  <c r="D68" i="6"/>
  <c r="C68" i="6"/>
  <c r="AO19" i="6"/>
  <c r="D69" i="6"/>
  <c r="C69" i="6"/>
  <c r="D70" i="6"/>
  <c r="C70" i="6"/>
  <c r="D71" i="6"/>
  <c r="C71" i="6"/>
  <c r="D72" i="6"/>
  <c r="C72" i="6"/>
  <c r="D73" i="6"/>
  <c r="C73" i="6"/>
  <c r="AO18" i="6"/>
  <c r="D74" i="6"/>
  <c r="C74" i="6"/>
  <c r="D75" i="6"/>
  <c r="C75" i="6"/>
  <c r="D76" i="6"/>
  <c r="C76" i="6"/>
  <c r="D77" i="6"/>
  <c r="C77" i="6"/>
  <c r="D79" i="6"/>
  <c r="C79" i="6"/>
  <c r="C131" i="6"/>
  <c r="D131" i="6"/>
  <c r="C134" i="6"/>
  <c r="D134" i="6"/>
  <c r="C136" i="6"/>
  <c r="D136" i="6"/>
  <c r="K46" i="6" l="1"/>
  <c r="K119" i="6"/>
  <c r="K63" i="6"/>
  <c r="K78" i="6"/>
  <c r="K49" i="6"/>
  <c r="K30" i="6"/>
  <c r="K103" i="6"/>
  <c r="K106" i="6"/>
  <c r="K135" i="6"/>
  <c r="F136" i="3"/>
  <c r="J136" i="6" s="1"/>
  <c r="K47" i="6"/>
  <c r="K79" i="6"/>
  <c r="K38" i="6"/>
  <c r="K54" i="6"/>
  <c r="K70" i="6"/>
  <c r="K94" i="6"/>
  <c r="K111" i="6"/>
  <c r="K127" i="6"/>
  <c r="K82" i="6"/>
  <c r="K26" i="6"/>
  <c r="K81" i="6"/>
  <c r="K122" i="6"/>
  <c r="K23" i="6"/>
  <c r="K39" i="6"/>
  <c r="K55" i="6"/>
  <c r="K71" i="6"/>
  <c r="K95" i="6"/>
  <c r="K34" i="6"/>
  <c r="K42" i="6"/>
  <c r="K50" i="6"/>
  <c r="K58" i="6"/>
  <c r="K66" i="6"/>
  <c r="K74" i="6"/>
  <c r="K90" i="6"/>
  <c r="K99" i="6"/>
  <c r="K107" i="6"/>
  <c r="K115" i="6"/>
  <c r="K123" i="6"/>
  <c r="K131" i="6"/>
  <c r="K83" i="6"/>
  <c r="K86" i="6"/>
  <c r="K22" i="6"/>
  <c r="K33" i="6"/>
  <c r="K65" i="6"/>
  <c r="K98" i="6"/>
  <c r="K114" i="6"/>
  <c r="K130" i="6"/>
  <c r="K25" i="6"/>
  <c r="K41" i="6"/>
  <c r="K57" i="6"/>
  <c r="K73" i="6"/>
  <c r="K93" i="6"/>
  <c r="K102" i="6"/>
  <c r="K110" i="6"/>
  <c r="K118" i="6"/>
  <c r="K126" i="6"/>
  <c r="K134" i="6"/>
  <c r="S79" i="6"/>
  <c r="W79" i="6" s="1"/>
  <c r="AP19" i="6"/>
  <c r="AP21" i="6"/>
  <c r="AP25" i="6"/>
  <c r="AP10" i="6"/>
  <c r="AP12" i="6"/>
  <c r="AP14" i="6"/>
  <c r="AP16" i="6"/>
  <c r="K19" i="6"/>
  <c r="K27" i="6"/>
  <c r="K35" i="6"/>
  <c r="K43" i="6"/>
  <c r="K51" i="6"/>
  <c r="K59" i="6"/>
  <c r="K67" i="6"/>
  <c r="K75" i="6"/>
  <c r="K91" i="6"/>
  <c r="K28" i="6"/>
  <c r="K32" i="6"/>
  <c r="K36" i="6"/>
  <c r="K40" i="6"/>
  <c r="K44" i="6"/>
  <c r="K48" i="6"/>
  <c r="K52" i="6"/>
  <c r="K56" i="6"/>
  <c r="K60" i="6"/>
  <c r="K64" i="6"/>
  <c r="K68" i="6"/>
  <c r="K72" i="6"/>
  <c r="K76" i="6"/>
  <c r="K80" i="6"/>
  <c r="K92" i="6"/>
  <c r="K96" i="6"/>
  <c r="K101" i="6"/>
  <c r="K105" i="6"/>
  <c r="K109" i="6"/>
  <c r="K113" i="6"/>
  <c r="K117" i="6"/>
  <c r="K121" i="6"/>
  <c r="K125" i="6"/>
  <c r="K129" i="6"/>
  <c r="K133" i="6"/>
  <c r="K85" i="6"/>
  <c r="K87" i="6"/>
  <c r="K84" i="6"/>
  <c r="K88" i="6"/>
  <c r="K20" i="6"/>
  <c r="K24" i="6"/>
  <c r="K21" i="6"/>
  <c r="K29" i="6"/>
  <c r="K37" i="6"/>
  <c r="K45" i="6"/>
  <c r="K53" i="6"/>
  <c r="K61" i="6"/>
  <c r="K69" i="6"/>
  <c r="K77" i="6"/>
  <c r="K89" i="6"/>
  <c r="K97" i="6"/>
  <c r="K100" i="6"/>
  <c r="K104" i="6"/>
  <c r="K108" i="6"/>
  <c r="K112" i="6"/>
  <c r="K116" i="6"/>
  <c r="K120" i="6"/>
  <c r="K124" i="6"/>
  <c r="K128" i="6"/>
  <c r="K132" i="6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S136" i="6"/>
  <c r="W136" i="6" s="1"/>
  <c r="S134" i="6"/>
  <c r="W134" i="6" s="1"/>
  <c r="S131" i="6"/>
  <c r="W131" i="6" s="1"/>
  <c r="AP18" i="6"/>
  <c r="S73" i="6"/>
  <c r="W73" i="6" s="1"/>
  <c r="S72" i="6"/>
  <c r="W72" i="6" s="1"/>
  <c r="S71" i="6"/>
  <c r="W71" i="6" s="1"/>
  <c r="S70" i="6"/>
  <c r="W70" i="6" s="1"/>
  <c r="S69" i="6"/>
  <c r="W69" i="6" s="1"/>
  <c r="AP20" i="6"/>
  <c r="S64" i="6"/>
  <c r="W64" i="6" s="1"/>
  <c r="S63" i="6"/>
  <c r="W63" i="6" s="1"/>
  <c r="S62" i="6"/>
  <c r="W62" i="6" s="1"/>
  <c r="S61" i="6"/>
  <c r="W61" i="6" s="1"/>
  <c r="S60" i="6"/>
  <c r="W60" i="6" s="1"/>
  <c r="S59" i="6"/>
  <c r="W59" i="6" s="1"/>
  <c r="S58" i="6"/>
  <c r="W58" i="6" s="1"/>
  <c r="S57" i="6"/>
  <c r="W57" i="6" s="1"/>
  <c r="S56" i="6"/>
  <c r="W56" i="6" s="1"/>
  <c r="AP22" i="6"/>
  <c r="S47" i="6"/>
  <c r="W47" i="6" s="1"/>
  <c r="S46" i="6"/>
  <c r="W46" i="6" s="1"/>
  <c r="S45" i="6"/>
  <c r="W45" i="6" s="1"/>
  <c r="S44" i="6"/>
  <c r="W44" i="6" s="1"/>
  <c r="S43" i="6"/>
  <c r="W43" i="6" s="1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7" i="6"/>
  <c r="W27" i="6" s="1"/>
  <c r="S25" i="6"/>
  <c r="W25" i="6" s="1"/>
  <c r="S23" i="6"/>
  <c r="W23" i="6" s="1"/>
  <c r="S20" i="6"/>
  <c r="W20" i="6" s="1"/>
  <c r="S135" i="6"/>
  <c r="W135" i="6" s="1"/>
  <c r="AP9" i="6"/>
  <c r="S125" i="6"/>
  <c r="W125" i="6" s="1"/>
  <c r="S124" i="6"/>
  <c r="W124" i="6" s="1"/>
  <c r="S123" i="6"/>
  <c r="W123" i="6" s="1"/>
  <c r="S122" i="6"/>
  <c r="W122" i="6" s="1"/>
  <c r="S121" i="6"/>
  <c r="W121" i="6" s="1"/>
  <c r="AP11" i="6"/>
  <c r="S117" i="6"/>
  <c r="W117" i="6" s="1"/>
  <c r="S116" i="6"/>
  <c r="W116" i="6" s="1"/>
  <c r="AP13" i="6"/>
  <c r="S107" i="6"/>
  <c r="W107" i="6" s="1"/>
  <c r="S106" i="6"/>
  <c r="W106" i="6" s="1"/>
  <c r="S105" i="6"/>
  <c r="W105" i="6" s="1"/>
  <c r="S104" i="6"/>
  <c r="W104" i="6" s="1"/>
  <c r="S103" i="6"/>
  <c r="W103" i="6" s="1"/>
  <c r="S102" i="6"/>
  <c r="W102" i="6" s="1"/>
  <c r="S101" i="6"/>
  <c r="W101" i="6" s="1"/>
  <c r="S100" i="6"/>
  <c r="W100" i="6" s="1"/>
  <c r="AP15" i="6"/>
  <c r="S95" i="6"/>
  <c r="W95" i="6" s="1"/>
  <c r="S94" i="6"/>
  <c r="W94" i="6" s="1"/>
  <c r="S93" i="6"/>
  <c r="W93" i="6" s="1"/>
  <c r="S92" i="6"/>
  <c r="W92" i="6" s="1"/>
  <c r="AC17" i="6"/>
  <c r="AP17" i="6"/>
  <c r="S81" i="6"/>
  <c r="W81" i="6" s="1"/>
  <c r="S80" i="6"/>
  <c r="W80" i="6" s="1"/>
  <c r="S78" i="6"/>
  <c r="W78" i="6" s="1"/>
  <c r="S66" i="6"/>
  <c r="W66" i="6" s="1"/>
  <c r="S65" i="6"/>
  <c r="W65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5" i="5"/>
  <c r="O5" i="4"/>
  <c r="S77" i="6"/>
  <c r="W77" i="6" s="1"/>
  <c r="S76" i="6"/>
  <c r="W76" i="6" s="1"/>
  <c r="S75" i="6"/>
  <c r="W75" i="6" s="1"/>
  <c r="S74" i="6"/>
  <c r="W74" i="6" s="1"/>
  <c r="S68" i="6"/>
  <c r="W68" i="6" s="1"/>
  <c r="S67" i="6"/>
  <c r="W67" i="6" s="1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S42" i="6"/>
  <c r="W42" i="6" s="1"/>
  <c r="S41" i="6"/>
  <c r="W41" i="6" s="1"/>
  <c r="S40" i="6"/>
  <c r="W40" i="6" s="1"/>
  <c r="S29" i="6"/>
  <c r="W29" i="6" s="1"/>
  <c r="S28" i="6"/>
  <c r="W28" i="6" s="1"/>
  <c r="S26" i="6"/>
  <c r="W26" i="6" s="1"/>
  <c r="S24" i="6"/>
  <c r="W24" i="6" s="1"/>
  <c r="S22" i="6"/>
  <c r="W22" i="6" s="1"/>
  <c r="S21" i="6"/>
  <c r="W21" i="6" s="1"/>
  <c r="S19" i="6"/>
  <c r="W19" i="6" s="1"/>
  <c r="S18" i="6"/>
  <c r="W18" i="6" s="1"/>
  <c r="X18" i="6" s="1"/>
  <c r="AP8" i="6"/>
  <c r="AP7" i="6"/>
  <c r="S133" i="6"/>
  <c r="W133" i="6" s="1"/>
  <c r="S132" i="6"/>
  <c r="W132" i="6" s="1"/>
  <c r="S130" i="6"/>
  <c r="W130" i="6" s="1"/>
  <c r="S129" i="6"/>
  <c r="W129" i="6" s="1"/>
  <c r="S128" i="6"/>
  <c r="W128" i="6" s="1"/>
  <c r="S127" i="6"/>
  <c r="W127" i="6" s="1"/>
  <c r="S126" i="6"/>
  <c r="W126" i="6" s="1"/>
  <c r="S120" i="6"/>
  <c r="W120" i="6" s="1"/>
  <c r="S119" i="6"/>
  <c r="W119" i="6" s="1"/>
  <c r="S118" i="6"/>
  <c r="W118" i="6" s="1"/>
  <c r="S115" i="6"/>
  <c r="W115" i="6" s="1"/>
  <c r="S114" i="6"/>
  <c r="W114" i="6" s="1"/>
  <c r="S113" i="6"/>
  <c r="W113" i="6" s="1"/>
  <c r="S112" i="6"/>
  <c r="W112" i="6" s="1"/>
  <c r="S111" i="6"/>
  <c r="W111" i="6" s="1"/>
  <c r="S110" i="6"/>
  <c r="W110" i="6" s="1"/>
  <c r="S109" i="6"/>
  <c r="W109" i="6" s="1"/>
  <c r="S108" i="6"/>
  <c r="W108" i="6" s="1"/>
  <c r="S99" i="6"/>
  <c r="W99" i="6" s="1"/>
  <c r="S98" i="6"/>
  <c r="W98" i="6" s="1"/>
  <c r="S97" i="6"/>
  <c r="W97" i="6" s="1"/>
  <c r="S96" i="6"/>
  <c r="W96" i="6" s="1"/>
  <c r="S91" i="6"/>
  <c r="W91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84" i="6"/>
  <c r="W84" i="6" s="1"/>
  <c r="S83" i="6"/>
  <c r="W83" i="6" s="1"/>
  <c r="S82" i="6"/>
  <c r="W82" i="6" s="1"/>
  <c r="O6" i="5"/>
  <c r="O6" i="4"/>
  <c r="X19" i="6" l="1"/>
  <c r="X20" i="6" s="1"/>
  <c r="X21" i="6" s="1"/>
  <c r="X22" i="6" s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9" i="6"/>
  <c r="T18" i="6"/>
  <c r="T22" i="6"/>
  <c r="T21" i="6"/>
  <c r="T20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5" l="1"/>
  <c r="I8" i="3"/>
  <c r="K3" i="4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<sst xmlns="http://schemas.openxmlformats.org/spreadsheetml/2006/main" count="170" uniqueCount="97">
  <si>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</si>
  <si>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</si>
  <si>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</si>
  <si>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</si>
  <si>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</si>
  <si>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</si>
  <si>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</si>
  <si>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</si>
  <si>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</si>
  <si>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</si>
  <si>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</si>
  <si>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</si>
  <si>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</si>
  <si>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</si>
  <si>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</si>
  <si>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</si>
  <si>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</si>
  <si>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</si>
  <si>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</si>
  <si>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</si>
  <si>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</si>
  <si>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</si>
  <si>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</si>
  <si>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</si>
  <si>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</si>
  <si>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</si>
  <si>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</si>
  <si>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</si>
  <si>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</si>
  <si>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</si>
  <si>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</si>
  <si>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</si>
  <si>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</si>
  <si>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</si>
  <si>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</si>
  <si>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</si>
  <si>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</si>
  <si>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</si>
  <si>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</si>
  <si>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</si>
  <si>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</si>
  <si>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</si>
  <si>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</si>
  <si>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</si>
  <si>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</si>
  <si>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</si>
  <si>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</si>
  <si>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</si>
  <si>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</si>
  <si>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</si>
  <si>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</si>
  <si>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</si>
  <si>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</si>
  <si>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</si>
  <si>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</si>
  <si>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</si>
  <si>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</si>
  <si>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</si>
  <si>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</si>
  <si>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</si>
  <si>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</si>
  <si>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</si>
  <si>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</si>
  <si>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</si>
  <si>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</si>
  <si>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</si>
  <si>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</si>
  <si>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</si>
  <si>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</si>
  <si>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</si>
  <si>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</si>
  <si>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</si>
  <si>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5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</si>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</sst>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1">
    <xf numFmtId="0" fontId="0" fillId="0" borderId="0" xfId="0"/>
    <xf numFmtId="169" fontId="0" fillId="0" borderId="0" xfId="0" applyNumberFormat="1" applyFont="1" applyBorder="1" applyAlignment="1">
      <alignment horizontal="center"/>
    </xf>
    <xf numFmtId="169" fontId="0" fillId="0" borderId="0" xfId="3" applyNumberFormat="1" applyFont="1" applyBorder="1"/>
    <xf numFmtId="169" fontId="2" fillId="0" borderId="0" xfId="3" applyNumberFormat="1" applyFont="1" applyFill="1" applyBorder="1" applyProtection="1">
      <protection locked="0"/>
    </xf>
    <xf numFmtId="0" fontId="0" fillId="0" borderId="0" xfId="3" applyFont="1" applyBorder="1" applyAlignment="1" applyProtection="1">
      <alignment horizontal="center"/>
    </xf>
    <xf numFmtId="0" fontId="0" fillId="0" borderId="2" xfId="3" applyFont="1" applyBorder="1" applyAlignment="1" applyProtection="1">
      <alignment horizontal="centerContinuous" vertical="center"/>
    </xf>
    <xf numFmtId="2" fontId="0" fillId="0" borderId="0" xfId="0" applyNumberFormat="1" applyFont="1" applyAlignment="1"/>
    <xf numFmtId="191" fontId="0" fillId="0" borderId="0" xfId="0" applyNumberFormat="1" applyAlignment="1">
      <alignment horizontal="left"/>
    </xf>
    <xf numFmtId="196" fontId="0" fillId="0" borderId="0" xfId="3" applyNumberFormat="1" applyFont="1" applyAlignment="1" applyProtection="1">
      <alignment horizontal="center"/>
    </xf>
    <xf numFmtId="172" fontId="0" fillId="0" borderId="0" xfId="3" applyNumberFormat="1" applyFont="1" applyAlignment="1" applyProtection="1">
      <alignment horizontal="center"/>
    </xf>
    <xf numFmtId="184" fontId="0" fillId="0" borderId="0" xfId="0" applyNumberFormat="1" applyAlignment="1">
      <alignment horizontal="center"/>
    </xf>
    <xf numFmtId="2" fontId="0" fillId="0" borderId="5" xfId="3" applyNumberFormat="1" applyFont="1" applyBorder="1" applyAlignment="1" applyProtection="1">
      <alignment horizontal="center"/>
    </xf>
    <xf numFmtId="168" fontId="0" fillId="0" borderId="0" xfId="0" applyNumberFormat="1" applyAlignment="1">
      <alignment horizontal="center"/>
    </xf>
    <xf numFmtId="186" fontId="0" fillId="0" borderId="0" xfId="3" applyNumberFormat="1" applyFont="1" applyAlignment="1" applyProtection="1">
      <alignment horizontal="center"/>
    </xf>
    <xf numFmtId="169" fontId="0" fillId="0" borderId="0" xfId="3" applyNumberFormat="1" applyFont="1" applyAlignment="1" applyProtection="1">
      <alignment horizontal="right"/>
    </xf>
    <xf numFmtId="166" fontId="0" fillId="0" borderId="0" xfId="3" applyNumberFormat="1" applyFont="1" applyBorder="1" applyAlignment="1" applyProtection="1">
      <alignment horizontal="center"/>
    </xf>
    <xf numFmtId="178" fontId="0" fillId="0" borderId="0" xfId="3" applyNumberFormat="1" applyFont="1" applyBorder="1" applyAlignment="1" applyProtection="1">
      <alignment horizontal="center"/>
    </xf>
    <xf numFmtId="170" fontId="0" fillId="0" borderId="0" xfId="0" applyNumberFormat="1" applyBorder="1" applyAlignment="1">
      <alignment horizontal="center"/>
    </xf>
    <xf numFmtId="175" fontId="0" fillId="0" borderId="2" xfId="3" applyNumberFormat="1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Continuous" vertical="center"/>
    </xf>
    <xf numFmtId="0" fontId="3" fillId="0" borderId="0" xfId="3" applyFont="1" applyProtection="1"/>
    <xf numFmtId="2" fontId="0" fillId="0" borderId="0" xfId="0" applyNumberFormat="1" applyFont="1" applyAlignment="1">
      <alignment horizontal="right"/>
    </xf>
    <xf numFmtId="0" fontId="0" fillId="0" borderId="7" xfId="0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3" applyFont="1" applyBorder="1"/>
    <xf numFmtId="169" fontId="0" fillId="0" borderId="5" xfId="3" applyNumberFormat="1" applyFont="1" applyBorder="1" applyAlignment="1" applyProtection="1">
      <alignment horizontal="center"/>
    </xf>
    <xf numFmtId="169" fontId="2" fillId="0" borderId="2" xfId="3" applyNumberFormat="1" applyFont="1" applyBorder="1" applyProtection="1">
      <protection locked="0"/>
    </xf>
    <xf numFmtId="169" fontId="0" fillId="0" borderId="0" xfId="3" applyNumberFormat="1" applyFont="1" applyAlignment="1">
      <alignment horizontal="center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170" fontId="0" fillId="0" borderId="0" xfId="0" applyNumberFormat="1" applyFill="1" applyBorder="1" applyAlignment="1"/>
    <xf numFmtId="0" fontId="0" fillId="0" borderId="4" xfId="3" applyFont="1" applyBorder="1" applyAlignment="1" applyProtection="1">
      <alignment horizontal="centerContinuous" vertical="center"/>
    </xf>
    <xf numFmtId="181" fontId="0" fillId="0" borderId="9" xfId="3" applyNumberFormat="1" applyFont="1" applyBorder="1" applyAlignment="1" applyProtection="1">
      <alignment horizontal="centerContinuous"/>
    </xf>
    <xf numFmtId="14" fontId="0" fillId="0" borderId="0" xfId="0" applyNumberFormat="1" applyFont="1"/>
    <xf numFmtId="0" fontId="0" fillId="0" borderId="11" xfId="3" applyFont="1" applyBorder="1" applyAlignment="1" applyProtection="1">
      <alignment horizontal="centerContinuous" vertical="center"/>
    </xf>
    <xf numFmtId="0" fontId="4" fillId="0" borderId="0" xfId="3" applyFont="1" applyAlignment="1">
      <alignment horizontal="centerContinuous"/>
    </xf>
    <xf numFmtId="1" fontId="2" fillId="0" borderId="2" xfId="3" applyNumberFormat="1" applyFont="1" applyBorder="1" applyAlignment="1" applyProtection="1">
      <alignment horizontal="center"/>
      <protection locked="0"/>
    </xf>
    <xf numFmtId="188" fontId="0" fillId="0" borderId="0" xfId="3" applyNumberFormat="1" applyFont="1" applyAlignment="1" applyProtection="1">
      <alignment horizontal="center"/>
    </xf>
    <xf numFmtId="2" fontId="0" fillId="0" borderId="0" xfId="0" applyNumberFormat="1" applyFont="1"/>
    <xf numFmtId="171" fontId="0" fillId="0" borderId="0" xfId="3" applyNumberFormat="1" applyFont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169" fontId="0" fillId="0" borderId="0" xfId="0" applyNumberFormat="1" applyFont="1" applyBorder="1"/>
    <xf numFmtId="0" fontId="0" fillId="0" borderId="0" xfId="3" applyFont="1" applyBorder="1" applyProtection="1"/>
    <xf numFmtId="0" fontId="0" fillId="0" borderId="0" xfId="3" applyNumberFormat="1" applyFont="1" applyAlignment="1" applyProtection="1">
      <alignment horizontal="left"/>
    </xf>
    <xf numFmtId="169" fontId="0" fillId="0" borderId="0" xfId="3" applyNumberFormat="1" applyFont="1" applyAlignment="1" applyProtection="1">
      <alignment horizontal="center"/>
    </xf>
    <xf numFmtId="2" fontId="0" fillId="0" borderId="0" xfId="0" applyNumberFormat="1" applyBorder="1" applyAlignment="1">
      <alignment horizontal="center"/>
    </xf>
    <xf numFmtId="0" fontId="5" fillId="0" borderId="0" xfId="3" applyFont="1" applyAlignment="1" applyProtection="1"/>
    <xf numFmtId="0" fontId="0" fillId="0" borderId="11" xfId="3" applyFont="1" applyBorder="1" applyAlignment="1" applyProtection="1">
      <alignment horizontal="left"/>
    </xf>
    <xf numFmtId="0" fontId="0" fillId="0" borderId="0" xfId="3" applyFont="1" applyAlignment="1">
      <alignment horizontal="centerContinuous"/>
    </xf>
    <xf numFmtId="173" fontId="0" fillId="0" borderId="0" xfId="3" applyNumberFormat="1" applyFont="1" applyBorder="1" applyAlignment="1" applyProtection="1">
      <alignment horizontal="center"/>
    </xf>
    <xf numFmtId="2" fontId="0" fillId="0" borderId="0" xfId="3" applyNumberFormat="1" applyFont="1" applyBorder="1" applyAlignment="1" applyProtection="1">
      <alignment horizontal="center"/>
    </xf>
    <xf numFmtId="0" fontId="4" fillId="0" borderId="0" xfId="3" applyFont="1" applyAlignment="1" applyProtection="1">
      <alignment horizontal="centerContinuous"/>
    </xf>
    <xf numFmtId="166" fontId="0" fillId="0" borderId="2" xfId="3" applyNumberFormat="1" applyFont="1" applyBorder="1" applyAlignment="1" applyProtection="1">
      <alignment horizontal="center"/>
    </xf>
    <xf numFmtId="0" fontId="0" fillId="0" borderId="0" xfId="3" applyNumberFormat="1" applyFont="1" applyProtection="1"/>
    <xf numFmtId="192" fontId="0" fillId="0" borderId="0" xfId="3" applyNumberFormat="1" applyFont="1" applyBorder="1" applyAlignment="1" applyProtection="1">
      <alignment horizontal="centerContinuous"/>
    </xf>
    <xf numFmtId="1" fontId="2" fillId="0" borderId="0" xfId="3" applyNumberFormat="1" applyFont="1" applyBorder="1" applyAlignment="1" applyProtection="1">
      <alignment horizontal="center"/>
      <protection locked="0"/>
    </xf>
    <xf numFmtId="0" fontId="0" fillId="0" borderId="7" xfId="3" applyFont="1" applyBorder="1" applyAlignment="1" applyProtection="1">
      <alignment horizontal="center" vertical="center"/>
    </xf>
    <xf numFmtId="168" fontId="0" fillId="0" borderId="0" xfId="3" applyNumberFormat="1" applyFont="1" applyProtection="1"/>
    <xf numFmtId="174" fontId="0" fillId="0" borderId="0" xfId="3" applyNumberFormat="1" applyFont="1" applyBorder="1" applyAlignment="1" applyProtection="1">
      <alignment horizontal="center"/>
    </xf>
    <xf numFmtId="0" fontId="2" fillId="0" borderId="8" xfId="3" applyNumberFormat="1" applyFont="1" applyBorder="1" applyAlignment="1" applyProtection="1">
      <alignment horizontal="center"/>
      <protection locked="0"/>
    </xf>
    <xf numFmtId="0" fontId="4" fillId="0" borderId="0" xfId="3" applyFont="1" applyAlignment="1" applyProtection="1">
      <alignment horizontal="center"/>
    </xf>
    <xf numFmtId="169" fontId="2" fillId="0" borderId="3" xfId="3" applyNumberFormat="1" applyFont="1" applyBorder="1" applyProtection="1">
      <protection locked="0"/>
    </xf>
    <xf numFmtId="0" fontId="0" fillId="0" borderId="0" xfId="3" applyFont="1" applyAlignment="1" applyProtection="1">
      <alignment horizontal="centerContinuous"/>
    </xf>
    <xf numFmtId="1" fontId="0" fillId="0" borderId="0" xfId="3" applyNumberFormat="1" applyFont="1" applyBorder="1" applyProtection="1"/>
    <xf numFmtId="0" fontId="0" fillId="0" borderId="2" xfId="0" applyFont="1" applyBorder="1" applyAlignment="1">
      <alignment horizontal="center"/>
    </xf>
    <xf numFmtId="0" fontId="0" fillId="0" borderId="7" xfId="3" applyFont="1" applyFill="1" applyBorder="1" applyAlignment="1" applyProtection="1">
      <alignment horizontal="center" vertical="center"/>
    </xf>
    <xf numFmtId="183" fontId="0" fillId="0" borderId="0" xfId="0" applyNumberFormat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0" xfId="3" applyFont="1" applyAlignment="1"/>
    <xf numFmtId="1" fontId="0" fillId="0" borderId="0" xfId="0" quotePrefix="1" applyNumberFormat="1" applyFont="1" applyAlignment="1">
      <alignment horizontal="right"/>
    </xf>
    <xf numFmtId="192" fontId="0" fillId="0" borderId="0" xfId="3" applyNumberFormat="1" applyFont="1" applyBorder="1" applyAlignment="1" applyProtection="1">
      <alignment horizontal="center"/>
    </xf>
    <xf numFmtId="0" fontId="0" fillId="0" borderId="0" xfId="0" applyFont="1" applyBorder="1"/>
    <xf numFmtId="1" fontId="2" fillId="0" borderId="3" xfId="3" applyNumberFormat="1" applyFont="1" applyBorder="1" applyAlignment="1" applyProtection="1">
      <alignment horizontal="center"/>
      <protection locked="0"/>
    </xf>
    <xf numFmtId="180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Alignment="1">
      <alignment horizontal="center"/>
    </xf>
    <xf numFmtId="0" fontId="0" fillId="2" borderId="0" xfId="0" applyFill="1" applyBorder="1" applyAlignment="1">
      <alignment vertical="center"/>
    </xf>
    <xf numFmtId="0" fontId="0" fillId="0" borderId="8" xfId="3" applyFont="1" applyBorder="1" applyAlignment="1">
      <alignment horizontal="center"/>
    </xf>
    <xf numFmtId="0" fontId="0" fillId="0" borderId="1" xfId="3" applyFont="1" applyBorder="1" applyAlignment="1" applyProtection="1">
      <alignment horizontal="centerContinuous" vertical="center"/>
    </xf>
    <xf numFmtId="169" fontId="0" fillId="0" borderId="0" xfId="3" applyNumberFormat="1" applyFont="1"/>
    <xf numFmtId="0" fontId="0" fillId="0" borderId="0" xfId="3" applyFont="1" applyAlignment="1" applyProtection="1">
      <alignment horizontal="center"/>
    </xf>
    <xf numFmtId="0" fontId="6" fillId="2" borderId="0" xfId="0" applyFont="1" applyFill="1" applyBorder="1" applyAlignment="1">
      <alignment vertical="center"/>
    </xf>
    <xf numFmtId="179" fontId="0" fillId="0" borderId="0" xfId="3" applyNumberFormat="1" applyFont="1" applyBorder="1" applyAlignment="1" applyProtection="1">
      <alignment horizontal="center"/>
    </xf>
    <xf numFmtId="0" fontId="0" fillId="0" borderId="10" xfId="3" applyFont="1" applyFill="1" applyBorder="1" applyAlignment="1" applyProtection="1">
      <alignment horizontal="center" vertical="center"/>
    </xf>
    <xf numFmtId="194" fontId="0" fillId="0" borderId="0" xfId="3" applyNumberFormat="1" applyFont="1" applyAlignment="1" applyProtection="1">
      <alignment horizontal="center"/>
    </xf>
    <xf numFmtId="181" fontId="0" fillId="0" borderId="14" xfId="3" applyNumberFormat="1" applyFont="1" applyBorder="1" applyAlignment="1" applyProtection="1">
      <alignment horizontal="centerContinuous"/>
    </xf>
    <xf numFmtId="0" fontId="0" fillId="0" borderId="8" xfId="3" applyNumberFormat="1" applyFont="1" applyBorder="1" applyAlignment="1" applyProtection="1">
      <alignment horizontal="center"/>
    </xf>
    <xf numFmtId="0" fontId="0" fillId="0" borderId="0" xfId="3" applyFont="1" applyAlignment="1">
      <alignment horizontal="right"/>
    </xf>
    <xf numFmtId="166" fontId="0" fillId="0" borderId="3" xfId="3" applyNumberFormat="1" applyFont="1" applyBorder="1" applyAlignment="1" applyProtection="1">
      <alignment horizontal="center"/>
    </xf>
    <xf numFmtId="194" fontId="0" fillId="0" borderId="0" xfId="3" applyNumberFormat="1" applyFont="1" applyFill="1" applyAlignment="1" applyProtection="1">
      <alignment horizontal="center"/>
    </xf>
    <xf numFmtId="183" fontId="0" fillId="0" borderId="0" xfId="0" applyNumberFormat="1" applyBorder="1" applyAlignment="1">
      <alignment horizontal="center"/>
    </xf>
    <xf numFmtId="184" fontId="0" fillId="0" borderId="0" xfId="0" applyNumberFormat="1" applyBorder="1" applyAlignment="1">
      <alignment horizontal="center"/>
    </xf>
    <xf numFmtId="0" fontId="0" fillId="0" borderId="5" xfId="3" applyFont="1" applyBorder="1" applyAlignment="1" applyProtection="1">
      <alignment horizontal="center" vertical="center"/>
    </xf>
    <xf numFmtId="168" fontId="0" fillId="0" borderId="0" xfId="0" applyNumberFormat="1" applyBorder="1" applyAlignment="1">
      <alignment horizontal="center"/>
    </xf>
    <xf numFmtId="189" fontId="0" fillId="0" borderId="0" xfId="0" applyNumberFormat="1" applyFont="1" applyAlignment="1">
      <alignment horizontal="right"/>
    </xf>
    <xf numFmtId="170" fontId="0" fillId="0" borderId="0" xfId="0" applyNumberFormat="1" applyAlignment="1">
      <alignment horizontal="center"/>
    </xf>
    <xf numFmtId="0" fontId="0" fillId="0" borderId="0" xfId="3" applyNumberFormat="1" applyFont="1" applyBorder="1" applyAlignment="1" applyProtection="1">
      <alignment horizontal="center"/>
    </xf>
    <xf numFmtId="0" fontId="0" fillId="0" borderId="15" xfId="0" applyBorder="1" applyAlignment="1">
      <alignment horizontal="center"/>
    </xf>
    <xf numFmtId="0" fontId="0" fillId="0" borderId="7" xfId="0" applyFont="1" applyBorder="1"/>
    <xf numFmtId="191" fontId="0" fillId="0" borderId="0" xfId="2" applyNumberFormat="1" applyFont="1" applyFill="1"/>
    <xf numFmtId="0" fontId="0" fillId="0" borderId="4" xfId="3" applyFont="1" applyBorder="1"/>
    <xf numFmtId="0" fontId="0" fillId="0" borderId="0" xfId="3" applyFont="1" applyAlignment="1" applyProtection="1">
      <alignment horizontal="right"/>
    </xf>
    <xf numFmtId="0" fontId="0" fillId="0" borderId="0" xfId="0" applyFont="1" applyAlignment="1">
      <alignment horizontal="center"/>
    </xf>
    <xf numFmtId="0" fontId="0" fillId="0" borderId="11" xfId="3" applyFont="1" applyBorder="1"/>
    <xf numFmtId="177" fontId="0" fillId="0" borderId="0" xfId="3" applyNumberFormat="1" applyFont="1" applyBorder="1" applyAlignment="1" applyProtection="1">
      <alignment horizontal="center"/>
    </xf>
    <xf numFmtId="0" fontId="0" fillId="0" borderId="0" xfId="3" applyFont="1"/>
    <xf numFmtId="169" fontId="2" fillId="0" borderId="1" xfId="3" applyNumberFormat="1" applyFont="1" applyBorder="1" applyProtection="1">
      <protection locked="0"/>
    </xf>
    <xf numFmtId="0" fontId="0" fillId="0" borderId="0" xfId="3" applyFont="1" applyAlignment="1" applyProtection="1">
      <alignment horizontal="left"/>
    </xf>
    <xf numFmtId="0" fontId="0" fillId="0" borderId="0" xfId="0" applyFill="1" applyBorder="1" applyAlignment="1"/>
    <xf numFmtId="197" fontId="0" fillId="0" borderId="0" xfId="3" applyNumberFormat="1" applyFont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Continuous"/>
    </xf>
    <xf numFmtId="192" fontId="0" fillId="0" borderId="12" xfId="3" applyNumberFormat="1" applyFont="1" applyBorder="1" applyAlignment="1" applyProtection="1">
      <alignment horizontal="centerContinuous"/>
    </xf>
    <xf numFmtId="0" fontId="0" fillId="0" borderId="0" xfId="3" applyFont="1" applyFill="1"/>
    <xf numFmtId="198" fontId="0" fillId="0" borderId="0" xfId="0" quotePrefix="1" applyNumberFormat="1" applyFont="1" applyBorder="1" applyAlignment="1">
      <alignment horizontal="left"/>
    </xf>
    <xf numFmtId="169" fontId="0" fillId="0" borderId="0" xfId="3" applyNumberFormat="1" applyFont="1" applyBorder="1" applyAlignment="1">
      <alignment horizontal="center"/>
    </xf>
    <xf numFmtId="0" fontId="0" fillId="0" borderId="6" xfId="3" applyFont="1" applyBorder="1" applyAlignment="1" applyProtection="1">
      <alignment horizontal="centerContinuous" vertical="center"/>
    </xf>
    <xf numFmtId="0" fontId="0" fillId="0" borderId="4" xfId="3" applyFont="1" applyBorder="1" applyProtection="1"/>
    <xf numFmtId="0" fontId="0" fillId="0" borderId="14" xfId="3" applyFont="1" applyBorder="1" applyAlignment="1">
      <alignment horizontal="center"/>
    </xf>
    <xf numFmtId="169" fontId="0" fillId="0" borderId="0" xfId="0" applyNumberFormat="1" applyFont="1"/>
    <xf numFmtId="0" fontId="0" fillId="0" borderId="11" xfId="3" applyFont="1" applyBorder="1" applyProtection="1"/>
    <xf numFmtId="0" fontId="0" fillId="0" borderId="8" xfId="3" applyFont="1" applyBorder="1"/>
    <xf numFmtId="0" fontId="4" fillId="0" borderId="0" xfId="3" applyFont="1" applyBorder="1" applyAlignment="1">
      <alignment horizontal="centerContinuous"/>
    </xf>
    <xf numFmtId="0" fontId="0" fillId="0" borderId="0" xfId="3" applyFont="1" applyProtection="1"/>
    <xf numFmtId="0" fontId="0" fillId="0" borderId="8" xfId="3" applyFont="1" applyBorder="1" applyAlignment="1" applyProtection="1">
      <alignment horizontal="center"/>
      <protection locked="0"/>
    </xf>
    <xf numFmtId="169" fontId="2" fillId="0" borderId="0" xfId="0" applyNumberFormat="1" applyFont="1"/>
    <xf numFmtId="2" fontId="0" fillId="0" borderId="0" xfId="0" applyNumberFormat="1" applyAlignment="1">
      <alignment horizontal="center"/>
    </xf>
    <xf numFmtId="181" fontId="0" fillId="0" borderId="0" xfId="3" applyNumberFormat="1" applyFont="1" applyBorder="1" applyAlignment="1" applyProtection="1">
      <alignment horizontal="center"/>
    </xf>
    <xf numFmtId="0" fontId="0" fillId="0" borderId="6" xfId="3" applyFont="1" applyBorder="1"/>
    <xf numFmtId="170" fontId="0" fillId="0" borderId="0" xfId="3" applyNumberFormat="1" applyFont="1" applyAlignment="1" applyProtection="1">
      <alignment horizontal="right"/>
    </xf>
    <xf numFmtId="0" fontId="0" fillId="0" borderId="0" xfId="3" applyFont="1" applyFill="1" applyProtection="1"/>
    <xf numFmtId="169" fontId="0" fillId="0" borderId="0" xfId="3" applyNumberFormat="1" applyFont="1" applyBorder="1" applyAlignment="1" applyProtection="1">
      <alignment horizontal="center"/>
    </xf>
    <xf numFmtId="0" fontId="0" fillId="0" borderId="0" xfId="0" applyFont="1" applyAlignment="1">
      <alignment horizontal="right"/>
    </xf>
    <xf numFmtId="0" fontId="0" fillId="0" borderId="10" xfId="3" applyFont="1" applyBorder="1" applyAlignment="1" applyProtection="1">
      <alignment horizontal="center" vertical="center"/>
    </xf>
    <xf numFmtId="0" fontId="0" fillId="0" borderId="14" xfId="3" applyFont="1" applyBorder="1" applyAlignment="1" applyProtection="1">
      <alignment horizontal="center"/>
    </xf>
    <xf numFmtId="0" fontId="2" fillId="0" borderId="0" xfId="3" applyNumberFormat="1" applyFont="1" applyBorder="1" applyAlignment="1" applyProtection="1">
      <alignment horizontal="center"/>
      <protection locked="0"/>
    </xf>
    <xf numFmtId="0" fontId="7" fillId="0" borderId="0" xfId="0" applyFont="1" applyFill="1" applyBorder="1" applyAlignment="1">
      <alignment horizontal="center"/>
    </xf>
    <xf numFmtId="0" fontId="0" fillId="0" borderId="15" xfId="3" applyFont="1" applyBorder="1" applyAlignment="1" applyProtection="1">
      <alignment horizontal="center" vertical="center"/>
    </xf>
    <xf numFmtId="0" fontId="0" fillId="0" borderId="0" xfId="3" applyFont="1" applyBorder="1" applyAlignment="1">
      <alignment horizontal="centerContinuous"/>
    </xf>
    <xf numFmtId="0" fontId="0" fillId="0" borderId="13" xfId="3" applyFont="1" applyBorder="1"/>
    <xf numFmtId="196" fontId="0" fillId="0" borderId="0" xfId="3" applyNumberFormat="1" applyFont="1" applyAlignment="1" applyProtection="1">
      <alignment horizontal="left"/>
    </xf>
    <xf numFmtId="187" fontId="0" fillId="0" borderId="0" xfId="3" applyNumberFormat="1" applyFont="1" applyAlignment="1" applyProtection="1">
      <alignment horizontal="center"/>
    </xf>
    <xf numFmtId="0" fontId="0" fillId="0" borderId="0" xfId="3" applyNumberFormat="1" applyFont="1" applyBorder="1" applyProtection="1"/>
    <xf numFmtId="0" fontId="0" fillId="0" borderId="15" xfId="3" applyFont="1" applyFill="1" applyBorder="1" applyAlignment="1" applyProtection="1">
      <alignment horizontal="center" vertic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1" fontId="0" fillId="0" borderId="0" xfId="3" applyNumberFormat="1" applyFont="1" applyProtection="1"/>
    <xf numFmtId="0" fontId="0" fillId="0" borderId="9" xfId="3" applyFont="1" applyBorder="1" applyAlignment="1" applyProtection="1">
      <alignment horizontal="center"/>
    </xf>
    <xf numFmtId="0" fontId="0" fillId="0" borderId="0" xfId="0" applyFill="1" applyBorder="1" applyAlignment="1">
      <alignment vertical="center"/>
    </xf>
    <xf numFmtId="168" fontId="0" fillId="0" borderId="0" xfId="3" applyNumberFormat="1" applyFont="1" applyBorder="1" applyProtection="1"/>
    <xf numFmtId="169" fontId="0" fillId="0" borderId="0" xfId="0" applyNumberFormat="1" applyAlignment="1">
      <alignment horizontal="center"/>
    </xf>
    <xf numFmtId="0" fontId="0" fillId="0" borderId="0" xfId="3" applyFont="1" applyBorder="1" applyAlignment="1">
      <alignment horizontal="center"/>
    </xf>
    <xf numFmtId="192" fontId="0" fillId="0" borderId="0" xfId="3" applyNumberFormat="1" applyFont="1" applyAlignment="1" applyProtection="1">
      <alignment horizontal="center"/>
    </xf>
    <xf numFmtId="0" fontId="0" fillId="0" borderId="0" xfId="0" applyFont="1"/>
    <xf numFmtId="0" fontId="0" fillId="0" borderId="0" xfId="3" applyFont="1" applyBorder="1" applyAlignment="1" applyProtection="1">
      <alignment horizontal="centerContinuous"/>
    </xf>
    <xf numFmtId="177" fontId="0" fillId="0" borderId="0" xfId="3" applyNumberFormat="1" applyFont="1" applyBorder="1" applyProtection="1"/>
    <xf numFmtId="176" fontId="0" fillId="0" borderId="0" xfId="3" applyNumberFormat="1" applyFont="1" applyBorder="1" applyAlignment="1" applyProtection="1">
      <alignment horizontal="center"/>
    </xf>
    <xf numFmtId="0" fontId="0" fillId="0" borderId="13" xfId="3" applyFont="1" applyBorder="1" applyProtection="1"/>
    <xf numFmtId="0" fontId="0" fillId="0" borderId="0" xfId="3" applyFont="1" applyBorder="1" applyAlignment="1"/>
    <xf numFmtId="169" fontId="2" fillId="0" borderId="0" xfId="3" applyNumberFormat="1" applyFont="1" applyBorder="1" applyProtection="1">
      <protection locked="0"/>
    </xf>
    <xf numFmtId="2" fontId="0" fillId="0" borderId="0" xfId="3" applyNumberFormat="1" applyFont="1" applyAlignment="1" applyProtection="1">
      <alignment horizontal="right"/>
    </xf>
    <xf numFmtId="0" fontId="0" fillId="0" borderId="0" xfId="0" applyBorder="1" applyAlignment="1">
      <alignment horizontal="center"/>
    </xf>
    <xf numFmtId="0" fontId="5" fillId="0" borderId="0" xfId="3" applyFont="1" applyAlignment="1" applyProtection="1">
      <alignment horizontal="center"/>
    </xf>
    <xf numFmtId="192" fontId="0" fillId="0" borderId="4" xfId="3" applyNumberFormat="1" applyFont="1" applyBorder="1" applyAlignment="1" applyProtection="1">
      <alignment horizontal="center"/>
    </xf>
    <xf numFmtId="192" fontId="0" fillId="0" borderId="1" xfId="3" applyNumberFormat="1" applyFont="1" applyBorder="1" applyAlignment="1" applyProtection="1">
      <alignment horizontal="center"/>
    </xf>
    <xf numFmtId="0" fontId="0" fillId="0" borderId="13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2" fontId="0" fillId="0" borderId="12" xfId="3" applyNumberFormat="1" applyFont="1" applyBorder="1" applyAlignment="1" applyProtection="1">
      <alignment horizontal="center"/>
    </xf>
    <xf numFmtId="2" fontId="0" fillId="0" borderId="9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3.799632702172123E-4</c:v>
                </c:pt>
                <c:pt idx="40">
                  <c:v>1.139889810651637E-3</c:v>
                </c:pt>
                <c:pt idx="41">
                  <c:v>2.4064340447090115E-3</c:v>
                </c:pt>
                <c:pt idx="42">
                  <c:v>3.6096510670635172E-3</c:v>
                </c:pt>
                <c:pt idx="43">
                  <c:v>6.5860300170983467E-3</c:v>
                </c:pt>
                <c:pt idx="44">
                  <c:v>1.1018934836299158E-2</c:v>
                </c:pt>
                <c:pt idx="45">
                  <c:v>1.8618200240643406E-2</c:v>
                </c:pt>
                <c:pt idx="46">
                  <c:v>3.6603128364258122E-2</c:v>
                </c:pt>
                <c:pt idx="47">
                  <c:v>7.0419859413590011E-2</c:v>
                </c:pt>
                <c:pt idx="48">
                  <c:v>0.13254385409410424</c:v>
                </c:pt>
                <c:pt idx="49">
                  <c:v>0.20777658159711229</c:v>
                </c:pt>
                <c:pt idx="50">
                  <c:v>0.29808118548540308</c:v>
                </c:pt>
                <c:pt idx="51">
                  <c:v>0.36216832372870622</c:v>
                </c:pt>
                <c:pt idx="52">
                  <c:v>0.39592172756633526</c:v>
                </c:pt>
                <c:pt idx="53">
                  <c:v>0.4244189728326262</c:v>
                </c:pt>
                <c:pt idx="54">
                  <c:v>0.44898993097333922</c:v>
                </c:pt>
                <c:pt idx="55">
                  <c:v>0.47140776391615474</c:v>
                </c:pt>
                <c:pt idx="56">
                  <c:v>0.49338230637705022</c:v>
                </c:pt>
                <c:pt idx="57">
                  <c:v>0.51250712431131662</c:v>
                </c:pt>
                <c:pt idx="58">
                  <c:v>0.53087201570514853</c:v>
                </c:pt>
                <c:pt idx="59">
                  <c:v>0.54860363498195175</c:v>
                </c:pt>
                <c:pt idx="60">
                  <c:v>0.56430878348426317</c:v>
                </c:pt>
                <c:pt idx="61">
                  <c:v>0.57938065986954601</c:v>
                </c:pt>
                <c:pt idx="62">
                  <c:v>0.59445253625482875</c:v>
                </c:pt>
                <c:pt idx="63">
                  <c:v>0.60958773985181436</c:v>
                </c:pt>
                <c:pt idx="64">
                  <c:v>0.62339307200303973</c:v>
                </c:pt>
                <c:pt idx="65">
                  <c:v>0.63726173136596798</c:v>
                </c:pt>
                <c:pt idx="66">
                  <c:v>0.65138369957570763</c:v>
                </c:pt>
                <c:pt idx="67">
                  <c:v>0.66423912355139003</c:v>
                </c:pt>
                <c:pt idx="68">
                  <c:v>0.67772781964410111</c:v>
                </c:pt>
                <c:pt idx="69">
                  <c:v>0.690329934772972</c:v>
                </c:pt>
                <c:pt idx="70">
                  <c:v>0.70356532201887156</c:v>
                </c:pt>
                <c:pt idx="71">
                  <c:v>0.71578747387752528</c:v>
                </c:pt>
                <c:pt idx="72">
                  <c:v>0.72769298967766449</c:v>
                </c:pt>
                <c:pt idx="73">
                  <c:v>0.73871192451396372</c:v>
                </c:pt>
                <c:pt idx="74">
                  <c:v>0.750174149832183</c:v>
                </c:pt>
                <c:pt idx="75">
                  <c:v>0.76144639351529353</c:v>
                </c:pt>
                <c:pt idx="76">
                  <c:v>0.77227534671648412</c:v>
                </c:pt>
                <c:pt idx="77">
                  <c:v>0.78272433664745744</c:v>
                </c:pt>
                <c:pt idx="78">
                  <c:v>0.79266670888480784</c:v>
                </c:pt>
                <c:pt idx="79">
                  <c:v>0.80260908112215823</c:v>
                </c:pt>
                <c:pt idx="80">
                  <c:v>0.81261478057121139</c:v>
                </c:pt>
                <c:pt idx="81">
                  <c:v>0.82160724463301893</c:v>
                </c:pt>
                <c:pt idx="82">
                  <c:v>0.83104299917674629</c:v>
                </c:pt>
                <c:pt idx="83">
                  <c:v>0.83984548160344508</c:v>
                </c:pt>
                <c:pt idx="84">
                  <c:v>0.84858463681844098</c:v>
                </c:pt>
                <c:pt idx="85">
                  <c:v>0.8572604648217339</c:v>
                </c:pt>
                <c:pt idx="86">
                  <c:v>0.86555632955480977</c:v>
                </c:pt>
                <c:pt idx="87">
                  <c:v>0.87385219428788552</c:v>
                </c:pt>
                <c:pt idx="88">
                  <c:v>0.88246469507947567</c:v>
                </c:pt>
                <c:pt idx="89">
                  <c:v>0.89101386865936294</c:v>
                </c:pt>
                <c:pt idx="90">
                  <c:v>0.89867646127541012</c:v>
                </c:pt>
                <c:pt idx="91">
                  <c:v>0.90621239946805143</c:v>
                </c:pt>
                <c:pt idx="92">
                  <c:v>0.9136216832372871</c:v>
                </c:pt>
                <c:pt idx="93">
                  <c:v>0.92103096700652265</c:v>
                </c:pt>
                <c:pt idx="94">
                  <c:v>0.92812361471724403</c:v>
                </c:pt>
                <c:pt idx="95">
                  <c:v>0.93458299031093661</c:v>
                </c:pt>
                <c:pt idx="96">
                  <c:v>0.94078905705781779</c:v>
                </c:pt>
                <c:pt idx="97">
                  <c:v>0.94661516053448169</c:v>
                </c:pt>
                <c:pt idx="98">
                  <c:v>0.95237793679944271</c:v>
                </c:pt>
                <c:pt idx="99">
                  <c:v>0.95788740421759233</c:v>
                </c:pt>
                <c:pt idx="100">
                  <c:v>0.96282692673041603</c:v>
                </c:pt>
                <c:pt idx="101">
                  <c:v>0.9673231587613198</c:v>
                </c:pt>
                <c:pt idx="102">
                  <c:v>0.97226268127414361</c:v>
                </c:pt>
                <c:pt idx="103">
                  <c:v>0.97644227724653287</c:v>
                </c:pt>
                <c:pt idx="104">
                  <c:v>0.98049521879551649</c:v>
                </c:pt>
                <c:pt idx="105">
                  <c:v>0.98385156101576854</c:v>
                </c:pt>
                <c:pt idx="106">
                  <c:v>0.9862579950604774</c:v>
                </c:pt>
                <c:pt idx="107">
                  <c:v>0.9892343740105124</c:v>
                </c:pt>
                <c:pt idx="108">
                  <c:v>0.99170413526692425</c:v>
                </c:pt>
                <c:pt idx="109">
                  <c:v>0.99347729719460454</c:v>
                </c:pt>
                <c:pt idx="110">
                  <c:v>0.99512380469887907</c:v>
                </c:pt>
                <c:pt idx="111">
                  <c:v>0.99664365777974806</c:v>
                </c:pt>
                <c:pt idx="112">
                  <c:v>0.99759356595529092</c:v>
                </c:pt>
                <c:pt idx="113">
                  <c:v>0.99873345576594263</c:v>
                </c:pt>
                <c:pt idx="114">
                  <c:v>0.99936672788297143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1.523506760597229</c:v>
                </c:pt>
                <c:pt idx="1">
                  <c:v>1.6008508205413818</c:v>
                </c:pt>
                <c:pt idx="2">
                  <c:v>1.8200881481170654</c:v>
                </c:pt>
                <c:pt idx="3">
                  <c:v>2.0207071304321289</c:v>
                </c:pt>
                <c:pt idx="4">
                  <c:v>2.1794962882995605</c:v>
                </c:pt>
                <c:pt idx="5">
                  <c:v>2.3726515769958496</c:v>
                </c:pt>
                <c:pt idx="6">
                  <c:v>2.5903306007385254</c:v>
                </c:pt>
                <c:pt idx="7">
                  <c:v>2.8276119232177734</c:v>
                </c:pt>
                <c:pt idx="8">
                  <c:v>3.0863826274871826</c:v>
                </c:pt>
                <c:pt idx="9">
                  <c:v>3.3839483261108398</c:v>
                </c:pt>
                <c:pt idx="10">
                  <c:v>3.6916022300720215</c:v>
                </c:pt>
                <c:pt idx="11">
                  <c:v>4.049370288848877</c:v>
                </c:pt>
                <c:pt idx="12">
                  <c:v>4.4178004264831543</c:v>
                </c:pt>
                <c:pt idx="13">
                  <c:v>4.8250255584716797</c:v>
                </c:pt>
                <c:pt idx="14">
                  <c:v>5.2774434089660645</c:v>
                </c:pt>
                <c:pt idx="15">
                  <c:v>5.7602086067199707</c:v>
                </c:pt>
                <c:pt idx="16">
                  <c:v>6.3050622940063477</c:v>
                </c:pt>
                <c:pt idx="17">
                  <c:v>6.8955183029174805</c:v>
                </c:pt>
                <c:pt idx="18">
                  <c:v>7.5459308624267578</c:v>
                </c:pt>
                <c:pt idx="19">
                  <c:v>8.2497377395629883</c:v>
                </c:pt>
                <c:pt idx="20">
                  <c:v>9.0292482376098633</c:v>
                </c:pt>
                <c:pt idx="21">
                  <c:v>9.8821659088134766</c:v>
                </c:pt>
                <c:pt idx="22">
                  <c:v>10.781588554382324</c:v>
                </c:pt>
                <c:pt idx="23">
                  <c:v>11.883844375610352</c:v>
                </c:pt>
                <c:pt idx="24">
                  <c:v>12.88078784942627</c:v>
                </c:pt>
                <c:pt idx="25">
                  <c:v>14.174558639526367</c:v>
                </c:pt>
                <c:pt idx="26">
                  <c:v>15.479812622070313</c:v>
                </c:pt>
                <c:pt idx="27">
                  <c:v>16.869380950927734</c:v>
                </c:pt>
                <c:pt idx="28">
                  <c:v>18.467361450195313</c:v>
                </c:pt>
                <c:pt idx="29">
                  <c:v>20.271045684814453</c:v>
                </c:pt>
                <c:pt idx="30">
                  <c:v>22.159374237060547</c:v>
                </c:pt>
                <c:pt idx="31">
                  <c:v>24.253406524658203</c:v>
                </c:pt>
                <c:pt idx="32">
                  <c:v>26.593496322631836</c:v>
                </c:pt>
                <c:pt idx="33">
                  <c:v>28.997478485107422</c:v>
                </c:pt>
                <c:pt idx="34">
                  <c:v>29.669355392456055</c:v>
                </c:pt>
                <c:pt idx="35">
                  <c:v>34.067459106445313</c:v>
                </c:pt>
                <c:pt idx="36">
                  <c:v>35.202510833740234</c:v>
                </c:pt>
                <c:pt idx="37">
                  <c:v>40.945793151855469</c:v>
                </c:pt>
                <c:pt idx="38">
                  <c:v>44.355937957763672</c:v>
                </c:pt>
                <c:pt idx="39">
                  <c:v>48.570144653320313</c:v>
                </c:pt>
                <c:pt idx="40">
                  <c:v>53.253868103027344</c:v>
                </c:pt>
                <c:pt idx="41">
                  <c:v>59.662635803222656</c:v>
                </c:pt>
                <c:pt idx="42">
                  <c:v>63.736080169677734</c:v>
                </c:pt>
                <c:pt idx="43">
                  <c:v>70.33441162109375</c:v>
                </c:pt>
                <c:pt idx="44">
                  <c:v>77.341644287109375</c:v>
                </c:pt>
                <c:pt idx="45">
                  <c:v>83.727592468261719</c:v>
                </c:pt>
                <c:pt idx="46">
                  <c:v>91.781661987304688</c:v>
                </c:pt>
                <c:pt idx="47">
                  <c:v>100.59269714355469</c:v>
                </c:pt>
                <c:pt idx="48">
                  <c:v>110.09821319580078</c:v>
                </c:pt>
                <c:pt idx="49">
                  <c:v>120.128662109375</c:v>
                </c:pt>
                <c:pt idx="50">
                  <c:v>132.27668762207031</c:v>
                </c:pt>
                <c:pt idx="51">
                  <c:v>143.83061218261719</c:v>
                </c:pt>
                <c:pt idx="52">
                  <c:v>157.7469482421875</c:v>
                </c:pt>
                <c:pt idx="53">
                  <c:v>172.37522888183594</c:v>
                </c:pt>
                <c:pt idx="54">
                  <c:v>189.33889770507812</c:v>
                </c:pt>
                <c:pt idx="55">
                  <c:v>206.09878540039063</c:v>
                </c:pt>
                <c:pt idx="56">
                  <c:v>226.69081115722656</c:v>
                </c:pt>
                <c:pt idx="57">
                  <c:v>249.05754089355469</c:v>
                </c:pt>
                <c:pt idx="58">
                  <c:v>271.75320434570312</c:v>
                </c:pt>
                <c:pt idx="59">
                  <c:v>297.76910400390625</c:v>
                </c:pt>
                <c:pt idx="60">
                  <c:v>326.07870483398437</c:v>
                </c:pt>
                <c:pt idx="61">
                  <c:v>356.34872436523437</c:v>
                </c:pt>
                <c:pt idx="62">
                  <c:v>391.69070434570312</c:v>
                </c:pt>
                <c:pt idx="63">
                  <c:v>427.90023803710937</c:v>
                </c:pt>
                <c:pt idx="64">
                  <c:v>466.39212036132813</c:v>
                </c:pt>
                <c:pt idx="65">
                  <c:v>511.94223022460938</c:v>
                </c:pt>
                <c:pt idx="66">
                  <c:v>561.20562744140625</c:v>
                </c:pt>
                <c:pt idx="67">
                  <c:v>610.55908203125</c:v>
                </c:pt>
                <c:pt idx="68">
                  <c:v>671.42010498046875</c:v>
                </c:pt>
                <c:pt idx="69">
                  <c:v>734.8836669921875</c:v>
                </c:pt>
                <c:pt idx="70">
                  <c:v>803.86273193359375</c:v>
                </c:pt>
                <c:pt idx="71">
                  <c:v>880.89361572265625</c:v>
                </c:pt>
                <c:pt idx="72">
                  <c:v>962.518310546875</c:v>
                </c:pt>
                <c:pt idx="73">
                  <c:v>1048.1494140625</c:v>
                </c:pt>
                <c:pt idx="74">
                  <c:v>1149.2220458984375</c:v>
                </c:pt>
                <c:pt idx="75">
                  <c:v>1257.190673828125</c:v>
                </c:pt>
                <c:pt idx="76">
                  <c:v>1378.3402099609375</c:v>
                </c:pt>
                <c:pt idx="77">
                  <c:v>1507.8028564453125</c:v>
                </c:pt>
                <c:pt idx="78">
                  <c:v>1647.938232421875</c:v>
                </c:pt>
                <c:pt idx="79">
                  <c:v>1809.1453857421875</c:v>
                </c:pt>
                <c:pt idx="80">
                  <c:v>1980.09912109375</c:v>
                </c:pt>
                <c:pt idx="81">
                  <c:v>2154.884521484375</c:v>
                </c:pt>
                <c:pt idx="82">
                  <c:v>2366.50048828125</c:v>
                </c:pt>
                <c:pt idx="83">
                  <c:v>2587.9775390625</c:v>
                </c:pt>
                <c:pt idx="84">
                  <c:v>2827.421630859375</c:v>
                </c:pt>
                <c:pt idx="85">
                  <c:v>3097.88134765625</c:v>
                </c:pt>
                <c:pt idx="86">
                  <c:v>3384.119140625</c:v>
                </c:pt>
                <c:pt idx="87">
                  <c:v>3707.534423828125</c:v>
                </c:pt>
                <c:pt idx="88">
                  <c:v>4055.857666015625</c:v>
                </c:pt>
                <c:pt idx="89">
                  <c:v>4436.67138671875</c:v>
                </c:pt>
                <c:pt idx="90">
                  <c:v>4843.71240234375</c:v>
                </c:pt>
                <c:pt idx="91">
                  <c:v>5303.92333984375</c:v>
                </c:pt>
                <c:pt idx="92">
                  <c:v>5802.4677734375</c:v>
                </c:pt>
                <c:pt idx="93">
                  <c:v>6352.06103515625</c:v>
                </c:pt>
                <c:pt idx="94">
                  <c:v>6942.83984375</c:v>
                </c:pt>
                <c:pt idx="95">
                  <c:v>7602.3984375</c:v>
                </c:pt>
                <c:pt idx="96">
                  <c:v>8314.7353515625</c:v>
                </c:pt>
                <c:pt idx="97">
                  <c:v>9094.3818359375</c:v>
                </c:pt>
                <c:pt idx="98">
                  <c:v>9951.6376953125</c:v>
                </c:pt>
                <c:pt idx="99">
                  <c:v>10891.5615234375</c:v>
                </c:pt>
                <c:pt idx="100">
                  <c:v>11893.9404296875</c:v>
                </c:pt>
                <c:pt idx="101">
                  <c:v>12994.2197265625</c:v>
                </c:pt>
                <c:pt idx="102">
                  <c:v>14292.1435546875</c:v>
                </c:pt>
                <c:pt idx="103">
                  <c:v>15592.4833984375</c:v>
                </c:pt>
                <c:pt idx="104">
                  <c:v>17088.685546875</c:v>
                </c:pt>
                <c:pt idx="105">
                  <c:v>18689.349609375</c:v>
                </c:pt>
                <c:pt idx="106">
                  <c:v>20387.546875</c:v>
                </c:pt>
                <c:pt idx="107">
                  <c:v>22291.56640625</c:v>
                </c:pt>
                <c:pt idx="108">
                  <c:v>24395.365234375</c:v>
                </c:pt>
                <c:pt idx="109">
                  <c:v>26695.849609375</c:v>
                </c:pt>
                <c:pt idx="110">
                  <c:v>29294.548828125</c:v>
                </c:pt>
                <c:pt idx="111">
                  <c:v>31994.8515625</c:v>
                </c:pt>
                <c:pt idx="112">
                  <c:v>34997.82421875</c:v>
                </c:pt>
                <c:pt idx="113">
                  <c:v>38280.16796875</c:v>
                </c:pt>
                <c:pt idx="114">
                  <c:v>41870.453125</c:v>
                </c:pt>
                <c:pt idx="115">
                  <c:v>45770.90625</c:v>
                </c:pt>
                <c:pt idx="116">
                  <c:v>50070.47265625</c:v>
                </c:pt>
                <c:pt idx="117">
                  <c:v>54770.40625</c:v>
                </c:pt>
                <c:pt idx="118">
                  <c:v>59466.70703125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670144"/>
        <c:axId val="105672704"/>
      </c:scatterChart>
      <c:valAx>
        <c:axId val="105670144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05672704"/>
        <c:crossesAt val="1.0000000000000041E-3"/>
        <c:crossBetween val="midCat"/>
        <c:majorUnit val="0.2"/>
        <c:minorUnit val="0.1"/>
      </c:valAx>
      <c:valAx>
        <c:axId val="105672704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05670144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0.99962003672978283</c:v>
                </c:pt>
                <c:pt idx="40">
                  <c:v>0.99886011018934839</c:v>
                </c:pt>
                <c:pt idx="41">
                  <c:v>0.99759356595529103</c:v>
                </c:pt>
                <c:pt idx="42">
                  <c:v>0.99639034893293643</c:v>
                </c:pt>
                <c:pt idx="43">
                  <c:v>0.99341396998290166</c:v>
                </c:pt>
                <c:pt idx="44">
                  <c:v>0.98898106516370088</c:v>
                </c:pt>
                <c:pt idx="45">
                  <c:v>0.98138179975935658</c:v>
                </c:pt>
                <c:pt idx="46">
                  <c:v>0.96339687163574184</c:v>
                </c:pt>
                <c:pt idx="47">
                  <c:v>0.92958014058641003</c:v>
                </c:pt>
                <c:pt idx="48">
                  <c:v>0.86745614590589581</c:v>
                </c:pt>
                <c:pt idx="49">
                  <c:v>0.79222341840288768</c:v>
                </c:pt>
                <c:pt idx="50">
                  <c:v>0.70191881451459692</c:v>
                </c:pt>
                <c:pt idx="51">
                  <c:v>0.63783167627129378</c:v>
                </c:pt>
                <c:pt idx="52">
                  <c:v>0.60407827243366474</c:v>
                </c:pt>
                <c:pt idx="53">
                  <c:v>0.5755810271673738</c:v>
                </c:pt>
                <c:pt idx="54">
                  <c:v>0.55101006902666083</c:v>
                </c:pt>
                <c:pt idx="55">
                  <c:v>0.52859223608384531</c:v>
                </c:pt>
                <c:pt idx="56">
                  <c:v>0.50661769362294984</c:v>
                </c:pt>
                <c:pt idx="57">
                  <c:v>0.48749287568868338</c:v>
                </c:pt>
                <c:pt idx="58">
                  <c:v>0.46912798429485147</c:v>
                </c:pt>
                <c:pt idx="59">
                  <c:v>0.45139636501804825</c:v>
                </c:pt>
                <c:pt idx="60">
                  <c:v>0.43569121651573683</c:v>
                </c:pt>
                <c:pt idx="61">
                  <c:v>0.42061934013045399</c:v>
                </c:pt>
                <c:pt idx="62">
                  <c:v>0.40554746374517125</c:v>
                </c:pt>
                <c:pt idx="63">
                  <c:v>0.39041226014818564</c:v>
                </c:pt>
                <c:pt idx="64">
                  <c:v>0.37660692799696027</c:v>
                </c:pt>
                <c:pt idx="65">
                  <c:v>0.36273826863403202</c:v>
                </c:pt>
                <c:pt idx="66">
                  <c:v>0.34861630042429237</c:v>
                </c:pt>
                <c:pt idx="67">
                  <c:v>0.33576087644860997</c:v>
                </c:pt>
                <c:pt idx="68">
                  <c:v>0.32227218035589889</c:v>
                </c:pt>
                <c:pt idx="69">
                  <c:v>0.309670065227028</c:v>
                </c:pt>
                <c:pt idx="70">
                  <c:v>0.29643467798112844</c:v>
                </c:pt>
                <c:pt idx="71">
                  <c:v>0.28421252612247472</c:v>
                </c:pt>
                <c:pt idx="72">
                  <c:v>0.27230701032233551</c:v>
                </c:pt>
                <c:pt idx="73">
                  <c:v>0.26128807548603628</c:v>
                </c:pt>
                <c:pt idx="74">
                  <c:v>0.249825850167817</c:v>
                </c:pt>
                <c:pt idx="75">
                  <c:v>0.23855360648470647</c:v>
                </c:pt>
                <c:pt idx="76">
                  <c:v>0.22772465328351588</c:v>
                </c:pt>
                <c:pt idx="77">
                  <c:v>0.21727566335254256</c:v>
                </c:pt>
                <c:pt idx="78">
                  <c:v>0.20733329111519216</c:v>
                </c:pt>
                <c:pt idx="79">
                  <c:v>0.19739091887784177</c:v>
                </c:pt>
                <c:pt idx="80">
                  <c:v>0.18738521942878861</c:v>
                </c:pt>
                <c:pt idx="81">
                  <c:v>0.17839275536698107</c:v>
                </c:pt>
                <c:pt idx="82">
                  <c:v>0.16895700082325371</c:v>
                </c:pt>
                <c:pt idx="83">
                  <c:v>0.16015451839655492</c:v>
                </c:pt>
                <c:pt idx="84">
                  <c:v>0.15141536318155902</c:v>
                </c:pt>
                <c:pt idx="85">
                  <c:v>0.1427395351782661</c:v>
                </c:pt>
                <c:pt idx="86">
                  <c:v>0.13444367044519023</c:v>
                </c:pt>
                <c:pt idx="87">
                  <c:v>0.12614780571211448</c:v>
                </c:pt>
                <c:pt idx="88">
                  <c:v>0.11753530492052433</c:v>
                </c:pt>
                <c:pt idx="89">
                  <c:v>0.10898613134063706</c:v>
                </c:pt>
                <c:pt idx="90">
                  <c:v>0.10132353872458988</c:v>
                </c:pt>
                <c:pt idx="91">
                  <c:v>9.3787600531948567E-2</c:v>
                </c:pt>
                <c:pt idx="92">
                  <c:v>8.6378316762712903E-2</c:v>
                </c:pt>
                <c:pt idx="93">
                  <c:v>7.8969032993477351E-2</c:v>
                </c:pt>
                <c:pt idx="94">
                  <c:v>7.1876385282755972E-2</c:v>
                </c:pt>
                <c:pt idx="95">
                  <c:v>6.5417009689063388E-2</c:v>
                </c:pt>
                <c:pt idx="96">
                  <c:v>5.921094294218221E-2</c:v>
                </c:pt>
                <c:pt idx="97">
                  <c:v>5.3384839465518308E-2</c:v>
                </c:pt>
                <c:pt idx="98">
                  <c:v>4.7622063200557285E-2</c:v>
                </c:pt>
                <c:pt idx="99">
                  <c:v>4.2112595782407669E-2</c:v>
                </c:pt>
                <c:pt idx="100">
                  <c:v>3.7173073269583967E-2</c:v>
                </c:pt>
                <c:pt idx="101">
                  <c:v>3.2676841238680199E-2</c:v>
                </c:pt>
                <c:pt idx="102">
                  <c:v>2.7737318725856386E-2</c:v>
                </c:pt>
                <c:pt idx="103">
                  <c:v>2.3557722753467125E-2</c:v>
                </c:pt>
                <c:pt idx="104">
                  <c:v>1.9504781204483512E-2</c:v>
                </c:pt>
                <c:pt idx="105">
                  <c:v>1.6148438984231461E-2</c:v>
                </c:pt>
                <c:pt idx="106">
                  <c:v>1.3742004939522601E-2</c:v>
                </c:pt>
                <c:pt idx="107">
                  <c:v>1.0765625989487604E-2</c:v>
                </c:pt>
                <c:pt idx="108">
                  <c:v>8.2958647330757529E-3</c:v>
                </c:pt>
                <c:pt idx="109">
                  <c:v>6.5227028053954639E-3</c:v>
                </c:pt>
                <c:pt idx="110">
                  <c:v>4.8761953011209336E-3</c:v>
                </c:pt>
                <c:pt idx="111">
                  <c:v>3.35634222025194E-3</c:v>
                </c:pt>
                <c:pt idx="112">
                  <c:v>2.4064340447090826E-3</c:v>
                </c:pt>
                <c:pt idx="113">
                  <c:v>1.2665442340573652E-3</c:v>
                </c:pt>
                <c:pt idx="114">
                  <c:v>6.3327211702857156E-4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0.3420843376269736</c:v>
                </c:pt>
                <c:pt idx="1">
                  <c:v>0.35945097635787399</c:v>
                </c:pt>
                <c:pt idx="2">
                  <c:v>0.40867796892956154</c:v>
                </c:pt>
                <c:pt idx="3">
                  <c:v>0.45372444555546304</c:v>
                </c:pt>
                <c:pt idx="4">
                  <c:v>0.48937855966660204</c:v>
                </c:pt>
                <c:pt idx="5">
                  <c:v>0.53274915748850782</c:v>
                </c:pt>
                <c:pt idx="6">
                  <c:v>0.5816262524763296</c:v>
                </c:pt>
                <c:pt idx="7">
                  <c:v>0.6349047978237401</c:v>
                </c:pt>
                <c:pt idx="8">
                  <c:v>0.693008514365546</c:v>
                </c:pt>
                <c:pt idx="9">
                  <c:v>0.75982316038278963</c:v>
                </c:pt>
                <c:pt idx="10">
                  <c:v>0.82890298639790816</c:v>
                </c:pt>
                <c:pt idx="11">
                  <c:v>0.90923531742267627</c:v>
                </c:pt>
                <c:pt idx="12">
                  <c:v>0.99196168454757816</c:v>
                </c:pt>
                <c:pt idx="13">
                  <c:v>1.0833989811479179</c:v>
                </c:pt>
                <c:pt idx="14">
                  <c:v>1.1849837359515798</c:v>
                </c:pt>
                <c:pt idx="15">
                  <c:v>1.2933826070128811</c:v>
                </c:pt>
                <c:pt idx="16">
                  <c:v>1.4157226697809056</c:v>
                </c:pt>
                <c:pt idx="17">
                  <c:v>1.5483021619959916</c:v>
                </c:pt>
                <c:pt idx="18">
                  <c:v>1.6943441457655779</c:v>
                </c:pt>
                <c:pt idx="19">
                  <c:v>1.8523751539693587</c:v>
                </c:pt>
                <c:pt idx="20">
                  <c:v>2.0274044608909145</c:v>
                </c:pt>
                <c:pt idx="21">
                  <c:v>2.2189164279856008</c:v>
                </c:pt>
                <c:pt idx="22">
                  <c:v>2.4208705038805491</c:v>
                </c:pt>
                <c:pt idx="23">
                  <c:v>2.6683682257498322</c:v>
                </c:pt>
                <c:pt idx="24">
                  <c:v>2.8922193806722838</c:v>
                </c:pt>
                <c:pt idx="25">
                  <c:v>3.1827193871172983</c:v>
                </c:pt>
                <c:pt idx="26">
                  <c:v>3.4757978004211418</c:v>
                </c:pt>
                <c:pt idx="27">
                  <c:v>3.7878079428495681</c:v>
                </c:pt>
                <c:pt idx="28">
                  <c:v>4.1466144245605392</c:v>
                </c:pt>
                <c:pt idx="29">
                  <c:v>4.5516091004266501</c:v>
                </c:pt>
                <c:pt idx="30">
                  <c:v>4.9756095963377946</c:v>
                </c:pt>
                <c:pt idx="31">
                  <c:v>5.4457982864040799</c:v>
                </c:pt>
                <c:pt idx="32">
                  <c:v>5.971236104752613</c:v>
                </c:pt>
                <c:pt idx="33">
                  <c:v>6.5110201523108566</c:v>
                </c:pt>
                <c:pt idx="34">
                  <c:v>6.6618816862151222</c:v>
                </c:pt>
                <c:pt idx="35">
                  <c:v>7.6494207209778953</c:v>
                </c:pt>
                <c:pt idx="36">
                  <c:v>7.9042823522789769</c:v>
                </c:pt>
                <c:pt idx="37">
                  <c:v>9.193864373448994</c:v>
                </c:pt>
                <c:pt idx="38">
                  <c:v>9.959569624854554</c:v>
                </c:pt>
                <c:pt idx="39">
                  <c:v>10.905816890280224</c:v>
                </c:pt>
                <c:pt idx="40">
                  <c:v>11.957488254897514</c:v>
                </c:pt>
                <c:pt idx="41">
                  <c:v>13.396496673125366</c:v>
                </c:pt>
                <c:pt idx="42">
                  <c:v>14.311137522774672</c:v>
                </c:pt>
                <c:pt idx="43">
                  <c:v>15.792710104123794</c:v>
                </c:pt>
                <c:pt idx="44">
                  <c:v>17.36609632540474</c:v>
                </c:pt>
                <c:pt idx="45">
                  <c:v>18.799980906798602</c:v>
                </c:pt>
                <c:pt idx="46">
                  <c:v>20.608421215618339</c:v>
                </c:pt>
                <c:pt idx="47">
                  <c:v>22.586828665580818</c:v>
                </c:pt>
                <c:pt idx="48">
                  <c:v>24.721173091634085</c:v>
                </c:pt>
                <c:pt idx="49">
                  <c:v>26.97338460880264</c:v>
                </c:pt>
                <c:pt idx="50">
                  <c:v>29.701071395933731</c:v>
                </c:pt>
                <c:pt idx="51">
                  <c:v>32.295360264555036</c:v>
                </c:pt>
                <c:pt idx="52">
                  <c:v>35.420099009571366</c:v>
                </c:pt>
                <c:pt idx="53">
                  <c:v>38.704695981936595</c:v>
                </c:pt>
                <c:pt idx="54">
                  <c:v>42.513675084101735</c:v>
                </c:pt>
                <c:pt idx="55">
                  <c:v>46.276897689497943</c:v>
                </c:pt>
                <c:pt idx="56">
                  <c:v>50.900578839861467</c:v>
                </c:pt>
                <c:pt idx="57">
                  <c:v>55.922747513227876</c:v>
                </c:pt>
                <c:pt idx="58">
                  <c:v>61.018774127503882</c:v>
                </c:pt>
                <c:pt idx="59">
                  <c:v>66.860318144582934</c:v>
                </c:pt>
                <c:pt idx="60">
                  <c:v>73.216883995754458</c:v>
                </c:pt>
                <c:pt idx="61">
                  <c:v>80.013637281735271</c:v>
                </c:pt>
                <c:pt idx="62">
                  <c:v>87.949235681905847</c:v>
                </c:pt>
                <c:pt idx="63">
                  <c:v>96.079632388350774</c:v>
                </c:pt>
                <c:pt idx="64">
                  <c:v>104.72250185860767</c:v>
                </c:pt>
                <c:pt idx="65">
                  <c:v>114.95020780938938</c:v>
                </c:pt>
                <c:pt idx="66">
                  <c:v>126.01168586909698</c:v>
                </c:pt>
                <c:pt idx="67">
                  <c:v>137.093385182562</c:v>
                </c:pt>
                <c:pt idx="68">
                  <c:v>150.75896466100295</c:v>
                </c:pt>
                <c:pt idx="69">
                  <c:v>165.00891164890911</c:v>
                </c:pt>
                <c:pt idx="70">
                  <c:v>180.49729565277059</c:v>
                </c:pt>
                <c:pt idx="71">
                  <c:v>197.79361460541637</c:v>
                </c:pt>
                <c:pt idx="72">
                  <c:v>216.12141621753449</c:v>
                </c:pt>
                <c:pt idx="73">
                  <c:v>235.34880665912743</c:v>
                </c:pt>
                <c:pt idx="74">
                  <c:v>258.04339864128428</c:v>
                </c:pt>
                <c:pt idx="75">
                  <c:v>282.28640006737686</c:v>
                </c:pt>
                <c:pt idx="76">
                  <c:v>309.48900913591956</c:v>
                </c:pt>
                <c:pt idx="77">
                  <c:v>338.5582228837348</c:v>
                </c:pt>
                <c:pt idx="78">
                  <c:v>370.02386419815673</c:v>
                </c:pt>
                <c:pt idx="79">
                  <c:v>406.22090886548142</c:v>
                </c:pt>
                <c:pt idx="80">
                  <c:v>444.60642630136812</c:v>
                </c:pt>
                <c:pt idx="81">
                  <c:v>483.85229607096045</c:v>
                </c:pt>
                <c:pt idx="82">
                  <c:v>531.36800765508417</c:v>
                </c:pt>
                <c:pt idx="83">
                  <c:v>581.09790198543783</c:v>
                </c:pt>
                <c:pt idx="84">
                  <c:v>634.86207006101415</c:v>
                </c:pt>
                <c:pt idx="85">
                  <c:v>695.59040778034864</c:v>
                </c:pt>
                <c:pt idx="86">
                  <c:v>759.86151463985289</c:v>
                </c:pt>
                <c:pt idx="87">
                  <c:v>832.48036070891203</c:v>
                </c:pt>
                <c:pt idx="88">
                  <c:v>910.69197661082023</c:v>
                </c:pt>
                <c:pt idx="89">
                  <c:v>996.19892201808875</c:v>
                </c:pt>
                <c:pt idx="90">
                  <c:v>1087.5948775979014</c:v>
                </c:pt>
                <c:pt idx="91">
                  <c:v>1190.9294723598318</c:v>
                </c:pt>
                <c:pt idx="92">
                  <c:v>1302.8713729502026</c:v>
                </c:pt>
                <c:pt idx="93">
                  <c:v>1426.2756477206053</c:v>
                </c:pt>
                <c:pt idx="94">
                  <c:v>1558.9276205563688</c:v>
                </c:pt>
                <c:pt idx="95">
                  <c:v>1707.0232316192955</c:v>
                </c:pt>
                <c:pt idx="96">
                  <c:v>1866.9695526443418</c:v>
                </c:pt>
                <c:pt idx="97">
                  <c:v>2042.0293935905479</c:v>
                </c:pt>
                <c:pt idx="98">
                  <c:v>2234.5154464362736</c:v>
                </c:pt>
                <c:pt idx="99">
                  <c:v>2445.5635549710241</c:v>
                </c:pt>
                <c:pt idx="100">
                  <c:v>2670.6351680837629</c:v>
                </c:pt>
                <c:pt idx="101">
                  <c:v>2917.6890861960846</c:v>
                </c:pt>
                <c:pt idx="102">
                  <c:v>3209.1216052486125</c:v>
                </c:pt>
                <c:pt idx="103">
                  <c:v>3501.096610311803</c:v>
                </c:pt>
                <c:pt idx="104">
                  <c:v>3837.0500396905186</c:v>
                </c:pt>
                <c:pt idx="105">
                  <c:v>4196.4590818722309</c:v>
                </c:pt>
                <c:pt idx="106">
                  <c:v>4577.7679817050985</c:v>
                </c:pt>
                <c:pt idx="107">
                  <c:v>5005.2916901795843</c:v>
                </c:pt>
                <c:pt idx="108">
                  <c:v>5477.6733344444401</c:v>
                </c:pt>
                <c:pt idx="109">
                  <c:v>5994.2182517341944</c:v>
                </c:pt>
                <c:pt idx="110">
                  <c:v>6577.7235724387392</c:v>
                </c:pt>
                <c:pt idx="111">
                  <c:v>7184.0426884227509</c:v>
                </c:pt>
                <c:pt idx="112">
                  <c:v>7858.3225397458227</c:v>
                </c:pt>
                <c:pt idx="113">
                  <c:v>8595.3316667303479</c:v>
                </c:pt>
                <c:pt idx="114">
                  <c:v>9401.4851747635385</c:v>
                </c:pt>
                <c:pt idx="115">
                  <c:v>10277.283010532663</c:v>
                </c:pt>
                <c:pt idx="116">
                  <c:v>11242.696728545076</c:v>
                </c:pt>
                <c:pt idx="117">
                  <c:v>12298.007877724662</c:v>
                </c:pt>
                <c:pt idx="118">
                  <c:v>13352.503324414489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5707008"/>
        <c:axId val="105708928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0.99962003672978283</c:v>
                </c:pt>
                <c:pt idx="40">
                  <c:v>0.99886011018934839</c:v>
                </c:pt>
                <c:pt idx="41">
                  <c:v>0.99759356595529103</c:v>
                </c:pt>
                <c:pt idx="42">
                  <c:v>0.99639034893293643</c:v>
                </c:pt>
                <c:pt idx="43">
                  <c:v>0.99341396998290166</c:v>
                </c:pt>
                <c:pt idx="44">
                  <c:v>0.98898106516370088</c:v>
                </c:pt>
                <c:pt idx="45">
                  <c:v>0.98138179975935658</c:v>
                </c:pt>
                <c:pt idx="46">
                  <c:v>0.96339687163574184</c:v>
                </c:pt>
                <c:pt idx="47">
                  <c:v>0.92958014058641003</c:v>
                </c:pt>
                <c:pt idx="48">
                  <c:v>0.86745614590589581</c:v>
                </c:pt>
                <c:pt idx="49">
                  <c:v>0.79222341840288768</c:v>
                </c:pt>
                <c:pt idx="50">
                  <c:v>0.70191881451459692</c:v>
                </c:pt>
                <c:pt idx="51">
                  <c:v>0.63783167627129378</c:v>
                </c:pt>
                <c:pt idx="52">
                  <c:v>0.60407827243366474</c:v>
                </c:pt>
                <c:pt idx="53">
                  <c:v>0.5755810271673738</c:v>
                </c:pt>
                <c:pt idx="54">
                  <c:v>0.55101006902666083</c:v>
                </c:pt>
                <c:pt idx="55">
                  <c:v>0.52859223608384531</c:v>
                </c:pt>
                <c:pt idx="56">
                  <c:v>0.50661769362294984</c:v>
                </c:pt>
                <c:pt idx="57">
                  <c:v>0.48749287568868338</c:v>
                </c:pt>
                <c:pt idx="58">
                  <c:v>0.46912798429485147</c:v>
                </c:pt>
                <c:pt idx="59">
                  <c:v>0.45139636501804825</c:v>
                </c:pt>
                <c:pt idx="60">
                  <c:v>0.43569121651573683</c:v>
                </c:pt>
                <c:pt idx="61">
                  <c:v>0.42061934013045399</c:v>
                </c:pt>
                <c:pt idx="62">
                  <c:v>0.40554746374517125</c:v>
                </c:pt>
                <c:pt idx="63">
                  <c:v>0.39041226014818564</c:v>
                </c:pt>
                <c:pt idx="64">
                  <c:v>0.37660692799696027</c:v>
                </c:pt>
                <c:pt idx="65">
                  <c:v>0.36273826863403202</c:v>
                </c:pt>
                <c:pt idx="66">
                  <c:v>0.34861630042429237</c:v>
                </c:pt>
                <c:pt idx="67">
                  <c:v>0.33576087644860997</c:v>
                </c:pt>
                <c:pt idx="68">
                  <c:v>0.32227218035589889</c:v>
                </c:pt>
                <c:pt idx="69">
                  <c:v>0.309670065227028</c:v>
                </c:pt>
                <c:pt idx="70">
                  <c:v>0.29643467798112844</c:v>
                </c:pt>
                <c:pt idx="71">
                  <c:v>0.28421252612247472</c:v>
                </c:pt>
                <c:pt idx="72">
                  <c:v>0.27230701032233551</c:v>
                </c:pt>
                <c:pt idx="73">
                  <c:v>0.26128807548603628</c:v>
                </c:pt>
                <c:pt idx="74">
                  <c:v>0.249825850167817</c:v>
                </c:pt>
                <c:pt idx="75">
                  <c:v>0.23855360648470647</c:v>
                </c:pt>
                <c:pt idx="76">
                  <c:v>0.22772465328351588</c:v>
                </c:pt>
                <c:pt idx="77">
                  <c:v>0.21727566335254256</c:v>
                </c:pt>
                <c:pt idx="78">
                  <c:v>0.20733329111519216</c:v>
                </c:pt>
                <c:pt idx="79">
                  <c:v>0.19739091887784177</c:v>
                </c:pt>
                <c:pt idx="80">
                  <c:v>0.18738521942878861</c:v>
                </c:pt>
                <c:pt idx="81">
                  <c:v>0.17839275536698107</c:v>
                </c:pt>
                <c:pt idx="82">
                  <c:v>0.16895700082325371</c:v>
                </c:pt>
                <c:pt idx="83">
                  <c:v>0.16015451839655492</c:v>
                </c:pt>
                <c:pt idx="84">
                  <c:v>0.15141536318155902</c:v>
                </c:pt>
                <c:pt idx="85">
                  <c:v>0.1427395351782661</c:v>
                </c:pt>
                <c:pt idx="86">
                  <c:v>0.13444367044519023</c:v>
                </c:pt>
                <c:pt idx="87">
                  <c:v>0.12614780571211448</c:v>
                </c:pt>
                <c:pt idx="88">
                  <c:v>0.11753530492052433</c:v>
                </c:pt>
                <c:pt idx="89">
                  <c:v>0.10898613134063706</c:v>
                </c:pt>
                <c:pt idx="90">
                  <c:v>0.10132353872458988</c:v>
                </c:pt>
                <c:pt idx="91">
                  <c:v>9.3787600531948567E-2</c:v>
                </c:pt>
                <c:pt idx="92">
                  <c:v>8.6378316762712903E-2</c:v>
                </c:pt>
                <c:pt idx="93">
                  <c:v>7.8969032993477351E-2</c:v>
                </c:pt>
                <c:pt idx="94">
                  <c:v>7.1876385282755972E-2</c:v>
                </c:pt>
                <c:pt idx="95">
                  <c:v>6.5417009689063388E-2</c:v>
                </c:pt>
                <c:pt idx="96">
                  <c:v>5.921094294218221E-2</c:v>
                </c:pt>
                <c:pt idx="97">
                  <c:v>5.3384839465518308E-2</c:v>
                </c:pt>
                <c:pt idx="98">
                  <c:v>4.7622063200557285E-2</c:v>
                </c:pt>
                <c:pt idx="99">
                  <c:v>4.2112595782407669E-2</c:v>
                </c:pt>
                <c:pt idx="100">
                  <c:v>3.7173073269583967E-2</c:v>
                </c:pt>
                <c:pt idx="101">
                  <c:v>3.2676841238680199E-2</c:v>
                </c:pt>
                <c:pt idx="102">
                  <c:v>2.7737318725856386E-2</c:v>
                </c:pt>
                <c:pt idx="103">
                  <c:v>2.3557722753467125E-2</c:v>
                </c:pt>
                <c:pt idx="104">
                  <c:v>1.9504781204483512E-2</c:v>
                </c:pt>
                <c:pt idx="105">
                  <c:v>1.6148438984231461E-2</c:v>
                </c:pt>
                <c:pt idx="106">
                  <c:v>1.3742004939522601E-2</c:v>
                </c:pt>
                <c:pt idx="107">
                  <c:v>1.0765625989487604E-2</c:v>
                </c:pt>
                <c:pt idx="108">
                  <c:v>8.2958647330757529E-3</c:v>
                </c:pt>
                <c:pt idx="109">
                  <c:v>6.5227028053954639E-3</c:v>
                </c:pt>
                <c:pt idx="110">
                  <c:v>4.8761953011209336E-3</c:v>
                </c:pt>
                <c:pt idx="111">
                  <c:v>3.35634222025194E-3</c:v>
                </c:pt>
                <c:pt idx="112">
                  <c:v>2.4064340447090826E-3</c:v>
                </c:pt>
                <c:pt idx="113">
                  <c:v>1.2665442340573652E-3</c:v>
                </c:pt>
                <c:pt idx="114">
                  <c:v>6.3327211702857156E-4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0.73377163798149647</c:v>
                </c:pt>
                <c:pt idx="1">
                  <c:v>0.77102311531075518</c:v>
                </c:pt>
                <c:pt idx="2">
                  <c:v>0.87661511996902963</c:v>
                </c:pt>
                <c:pt idx="3">
                  <c:v>0.97323990895637735</c:v>
                </c:pt>
                <c:pt idx="4">
                  <c:v>1.0497180602029217</c:v>
                </c:pt>
                <c:pt idx="5">
                  <c:v>1.1427480855609349</c:v>
                </c:pt>
                <c:pt idx="6">
                  <c:v>1.2475895591512864</c:v>
                </c:pt>
                <c:pt idx="7">
                  <c:v>1.3618721532040758</c:v>
                </c:pt>
                <c:pt idx="8">
                  <c:v>1.4865047498188462</c:v>
                </c:pt>
                <c:pt idx="9">
                  <c:v>1.629822308843393</c:v>
                </c:pt>
                <c:pt idx="10">
                  <c:v>1.7779986838221971</c:v>
                </c:pt>
                <c:pt idx="11">
                  <c:v>1.950311706183347</c:v>
                </c:pt>
                <c:pt idx="12">
                  <c:v>2.1277599411144967</c:v>
                </c:pt>
                <c:pt idx="13">
                  <c:v>2.3238931384554227</c:v>
                </c:pt>
                <c:pt idx="14">
                  <c:v>2.5417926554087944</c:v>
                </c:pt>
                <c:pt idx="15">
                  <c:v>2.7743084663510968</c:v>
                </c:pt>
                <c:pt idx="16">
                  <c:v>3.0367281634082066</c:v>
                </c:pt>
                <c:pt idx="17">
                  <c:v>3.3211114585928607</c:v>
                </c:pt>
                <c:pt idx="18">
                  <c:v>3.6343718270389918</c:v>
                </c:pt>
                <c:pt idx="19">
                  <c:v>3.9733486786129535</c:v>
                </c:pt>
                <c:pt idx="20">
                  <c:v>4.3487869173979297</c:v>
                </c:pt>
                <c:pt idx="21">
                  <c:v>4.7595804976096119</c:v>
                </c:pt>
                <c:pt idx="22">
                  <c:v>5.1927724235962023</c:v>
                </c:pt>
                <c:pt idx="23">
                  <c:v>5.7236555678889589</c:v>
                </c:pt>
                <c:pt idx="24">
                  <c:v>6.2038167753588249</c:v>
                </c:pt>
                <c:pt idx="25">
                  <c:v>6.8269399123065178</c:v>
                </c:pt>
                <c:pt idx="26">
                  <c:v>7.4555937374970869</c:v>
                </c:pt>
                <c:pt idx="27">
                  <c:v>8.1248561622684861</c:v>
                </c:pt>
                <c:pt idx="28">
                  <c:v>8.8944968351791918</c:v>
                </c:pt>
                <c:pt idx="29">
                  <c:v>9.7632112836264504</c:v>
                </c:pt>
                <c:pt idx="30">
                  <c:v>10.672693256837826</c:v>
                </c:pt>
                <c:pt idx="31">
                  <c:v>11.681249005585759</c:v>
                </c:pt>
                <c:pt idx="32">
                  <c:v>12.808314253008609</c:v>
                </c:pt>
                <c:pt idx="33">
                  <c:v>13.966152192858981</c:v>
                </c:pt>
                <c:pt idx="34">
                  <c:v>14.289750506681946</c:v>
                </c:pt>
                <c:pt idx="35">
                  <c:v>16.408023854521442</c:v>
                </c:pt>
                <c:pt idx="36">
                  <c:v>16.954702600341008</c:v>
                </c:pt>
                <c:pt idx="37">
                  <c:v>19.720858801906896</c:v>
                </c:pt>
                <c:pt idx="38">
                  <c:v>21.36329820861123</c:v>
                </c:pt>
                <c:pt idx="39">
                  <c:v>23.393000622651709</c:v>
                </c:pt>
                <c:pt idx="40">
                  <c:v>25.648837955593127</c:v>
                </c:pt>
                <c:pt idx="41">
                  <c:v>28.735514099368014</c:v>
                </c:pt>
                <c:pt idx="42">
                  <c:v>30.697420683772357</c:v>
                </c:pt>
                <c:pt idx="43">
                  <c:v>33.875397048742592</c:v>
                </c:pt>
                <c:pt idx="44">
                  <c:v>37.250313868307046</c:v>
                </c:pt>
                <c:pt idx="45">
                  <c:v>40.325999371082375</c:v>
                </c:pt>
                <c:pt idx="46">
                  <c:v>44.205107712609056</c:v>
                </c:pt>
                <c:pt idx="47">
                  <c:v>48.448795936466794</c:v>
                </c:pt>
                <c:pt idx="48">
                  <c:v>53.026969308524428</c:v>
                </c:pt>
                <c:pt idx="49">
                  <c:v>57.857967843849515</c:v>
                </c:pt>
                <c:pt idx="50">
                  <c:v>63.708861853139716</c:v>
                </c:pt>
                <c:pt idx="51">
                  <c:v>69.273617041087604</c:v>
                </c:pt>
                <c:pt idx="52">
                  <c:v>75.976188351718946</c:v>
                </c:pt>
                <c:pt idx="53">
                  <c:v>83.021655902909913</c:v>
                </c:pt>
                <c:pt idx="54">
                  <c:v>91.191924247322476</c:v>
                </c:pt>
                <c:pt idx="55">
                  <c:v>99.264044808017914</c:v>
                </c:pt>
                <c:pt idx="56">
                  <c:v>109.18185079335366</c:v>
                </c:pt>
                <c:pt idx="57">
                  <c:v>119.95441337028717</c:v>
                </c:pt>
                <c:pt idx="58">
                  <c:v>130.88540138889724</c:v>
                </c:pt>
                <c:pt idx="59">
                  <c:v>143.41552583565624</c:v>
                </c:pt>
                <c:pt idx="60">
                  <c:v>157.05037322126657</c:v>
                </c:pt>
                <c:pt idx="61">
                  <c:v>171.62942359874577</c:v>
                </c:pt>
                <c:pt idx="62">
                  <c:v>188.65129918898725</c:v>
                </c:pt>
                <c:pt idx="63">
                  <c:v>206.09101756403001</c:v>
                </c:pt>
                <c:pt idx="64">
                  <c:v>224.62999111670462</c:v>
                </c:pt>
                <c:pt idx="65">
                  <c:v>246.5684423195826</c:v>
                </c:pt>
                <c:pt idx="66">
                  <c:v>270.29533648454952</c:v>
                </c:pt>
                <c:pt idx="67">
                  <c:v>294.06560528220081</c:v>
                </c:pt>
                <c:pt idx="68">
                  <c:v>323.37830257615394</c:v>
                </c:pt>
                <c:pt idx="69">
                  <c:v>353.9444694313795</c:v>
                </c:pt>
                <c:pt idx="70">
                  <c:v>387.16708634227933</c:v>
                </c:pt>
                <c:pt idx="71">
                  <c:v>424.26772759634576</c:v>
                </c:pt>
                <c:pt idx="72">
                  <c:v>463.58090136751292</c:v>
                </c:pt>
                <c:pt idx="73">
                  <c:v>504.82369510752352</c:v>
                </c:pt>
                <c:pt idx="74">
                  <c:v>553.50364358919842</c:v>
                </c:pt>
                <c:pt idx="75">
                  <c:v>605.50493364945703</c:v>
                </c:pt>
                <c:pt idx="76">
                  <c:v>663.85458845113601</c:v>
                </c:pt>
                <c:pt idx="77">
                  <c:v>726.20811429372554</c:v>
                </c:pt>
                <c:pt idx="78">
                  <c:v>793.70198240702871</c:v>
                </c:pt>
                <c:pt idx="79">
                  <c:v>871.34472086117864</c:v>
                </c:pt>
                <c:pt idx="80">
                  <c:v>953.68173809817279</c:v>
                </c:pt>
                <c:pt idx="81">
                  <c:v>1037.8642129364232</c:v>
                </c:pt>
                <c:pt idx="82">
                  <c:v>1139.7855162056719</c:v>
                </c:pt>
                <c:pt idx="83">
                  <c:v>1246.4562462150104</c:v>
                </c:pt>
                <c:pt idx="84">
                  <c:v>1361.7805020613775</c:v>
                </c:pt>
                <c:pt idx="85">
                  <c:v>1492.0429167317648</c:v>
                </c:pt>
                <c:pt idx="86">
                  <c:v>1629.9045788070634</c:v>
                </c:pt>
                <c:pt idx="87">
                  <c:v>1785.6721593927759</c:v>
                </c:pt>
                <c:pt idx="88">
                  <c:v>1953.4362432664532</c:v>
                </c:pt>
                <c:pt idx="89">
                  <c:v>2136.8488245776252</c:v>
                </c:pt>
                <c:pt idx="90">
                  <c:v>2332.893345340844</c:v>
                </c:pt>
                <c:pt idx="91">
                  <c:v>2554.5462727581125</c:v>
                </c:pt>
                <c:pt idx="92">
                  <c:v>2794.6618896400746</c:v>
                </c:pt>
                <c:pt idx="93">
                  <c:v>3059.3643237250226</c:v>
                </c:pt>
                <c:pt idx="94">
                  <c:v>3343.9030899965014</c:v>
                </c:pt>
                <c:pt idx="95">
                  <c:v>3661.5684933918828</c:v>
                </c:pt>
                <c:pt idx="96">
                  <c:v>4004.6536950758086</c:v>
                </c:pt>
                <c:pt idx="97">
                  <c:v>4380.1574294091552</c:v>
                </c:pt>
                <c:pt idx="98">
                  <c:v>4793.0404256462334</c:v>
                </c:pt>
                <c:pt idx="99">
                  <c:v>5245.7390711519183</c:v>
                </c:pt>
                <c:pt idx="100">
                  <c:v>5728.5181640578367</c:v>
                </c:pt>
                <c:pt idx="101">
                  <c:v>6258.449348339951</c:v>
                </c:pt>
                <c:pt idx="102">
                  <c:v>6883.5727268310011</c:v>
                </c:pt>
                <c:pt idx="103">
                  <c:v>7509.8597389785582</c:v>
                </c:pt>
                <c:pt idx="104">
                  <c:v>8230.4805656167282</c:v>
                </c:pt>
                <c:pt idx="105">
                  <c:v>9001.4137320296686</c:v>
                </c:pt>
                <c:pt idx="106">
                  <c:v>9819.3221400795774</c:v>
                </c:pt>
                <c:pt idx="107">
                  <c:v>10736.361411796621</c:v>
                </c:pt>
                <c:pt idx="108">
                  <c:v>11749.621052004377</c:v>
                </c:pt>
                <c:pt idx="109">
                  <c:v>12857.611007580856</c:v>
                </c:pt>
                <c:pt idx="110">
                  <c:v>14109.231172112268</c:v>
                </c:pt>
                <c:pt idx="111">
                  <c:v>15409.786976453779</c:v>
                </c:pt>
                <c:pt idx="112">
                  <c:v>16856.118703873493</c:v>
                </c:pt>
                <c:pt idx="113">
                  <c:v>18437.004862141461</c:v>
                </c:pt>
                <c:pt idx="114">
                  <c:v>20166.205866073658</c:v>
                </c:pt>
                <c:pt idx="115">
                  <c:v>22044.79410238667</c:v>
                </c:pt>
                <c:pt idx="116">
                  <c:v>24115.608598337789</c:v>
                </c:pt>
                <c:pt idx="117">
                  <c:v>26379.253276972679</c:v>
                </c:pt>
                <c:pt idx="118">
                  <c:v>28641.148272017355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61888"/>
        <c:axId val="106259968"/>
      </c:scatterChart>
      <c:valAx>
        <c:axId val="105707008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05708928"/>
        <c:crossesAt val="0"/>
        <c:crossBetween val="midCat"/>
        <c:majorUnit val="0.2"/>
        <c:minorUnit val="0.1"/>
      </c:valAx>
      <c:valAx>
        <c:axId val="10570892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05707008"/>
        <c:crossesAt val="0"/>
        <c:crossBetween val="midCat"/>
        <c:majorUnit val="40"/>
        <c:minorUnit val="20"/>
      </c:valAx>
      <c:valAx>
        <c:axId val="106259968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06261888"/>
        <c:crosses val="max"/>
        <c:crossBetween val="midCat"/>
        <c:majorUnit val="85.8"/>
        <c:minorUnit val="42.9"/>
      </c:valAx>
      <c:valAx>
        <c:axId val="106261888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10625996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0.99962003672978283</c:v>
                </c:pt>
                <c:pt idx="40">
                  <c:v>0.99886011018934839</c:v>
                </c:pt>
                <c:pt idx="41">
                  <c:v>0.99759356595529103</c:v>
                </c:pt>
                <c:pt idx="42">
                  <c:v>0.99639034893293643</c:v>
                </c:pt>
                <c:pt idx="43">
                  <c:v>0.99341396998290166</c:v>
                </c:pt>
                <c:pt idx="44">
                  <c:v>0.98898106516370088</c:v>
                </c:pt>
                <c:pt idx="45">
                  <c:v>0.98138179975935658</c:v>
                </c:pt>
                <c:pt idx="46">
                  <c:v>0.96339687163574184</c:v>
                </c:pt>
                <c:pt idx="47">
                  <c:v>0.92958014058641003</c:v>
                </c:pt>
                <c:pt idx="48">
                  <c:v>0.86745614590589581</c:v>
                </c:pt>
                <c:pt idx="49">
                  <c:v>0.79222341840288768</c:v>
                </c:pt>
                <c:pt idx="50">
                  <c:v>0.70191881451459692</c:v>
                </c:pt>
                <c:pt idx="51">
                  <c:v>0.63783167627129378</c:v>
                </c:pt>
                <c:pt idx="52">
                  <c:v>0.60407827243366474</c:v>
                </c:pt>
                <c:pt idx="53">
                  <c:v>0.5755810271673738</c:v>
                </c:pt>
                <c:pt idx="54">
                  <c:v>0.55101006902666083</c:v>
                </c:pt>
                <c:pt idx="55">
                  <c:v>0.52859223608384531</c:v>
                </c:pt>
                <c:pt idx="56">
                  <c:v>0.50661769362294984</c:v>
                </c:pt>
                <c:pt idx="57">
                  <c:v>0.48749287568868338</c:v>
                </c:pt>
                <c:pt idx="58">
                  <c:v>0.46912798429485147</c:v>
                </c:pt>
                <c:pt idx="59">
                  <c:v>0.45139636501804825</c:v>
                </c:pt>
                <c:pt idx="60">
                  <c:v>0.43569121651573683</c:v>
                </c:pt>
                <c:pt idx="61">
                  <c:v>0.42061934013045399</c:v>
                </c:pt>
                <c:pt idx="62">
                  <c:v>0.40554746374517125</c:v>
                </c:pt>
                <c:pt idx="63">
                  <c:v>0.39041226014818564</c:v>
                </c:pt>
                <c:pt idx="64">
                  <c:v>0.37660692799696027</c:v>
                </c:pt>
                <c:pt idx="65">
                  <c:v>0.36273826863403202</c:v>
                </c:pt>
                <c:pt idx="66">
                  <c:v>0.34861630042429237</c:v>
                </c:pt>
                <c:pt idx="67">
                  <c:v>0.33576087644860997</c:v>
                </c:pt>
                <c:pt idx="68">
                  <c:v>0.32227218035589889</c:v>
                </c:pt>
                <c:pt idx="69">
                  <c:v>0.309670065227028</c:v>
                </c:pt>
                <c:pt idx="70">
                  <c:v>0.29643467798112844</c:v>
                </c:pt>
                <c:pt idx="71">
                  <c:v>0.28421252612247472</c:v>
                </c:pt>
                <c:pt idx="72">
                  <c:v>0.27230701032233551</c:v>
                </c:pt>
                <c:pt idx="73">
                  <c:v>0.26128807548603628</c:v>
                </c:pt>
                <c:pt idx="74">
                  <c:v>0.249825850167817</c:v>
                </c:pt>
                <c:pt idx="75">
                  <c:v>0.23855360648470647</c:v>
                </c:pt>
                <c:pt idx="76">
                  <c:v>0.22772465328351588</c:v>
                </c:pt>
                <c:pt idx="77">
                  <c:v>0.21727566335254256</c:v>
                </c:pt>
                <c:pt idx="78">
                  <c:v>0.20733329111519216</c:v>
                </c:pt>
                <c:pt idx="79">
                  <c:v>0.19739091887784177</c:v>
                </c:pt>
                <c:pt idx="80">
                  <c:v>0.18738521942878861</c:v>
                </c:pt>
                <c:pt idx="81">
                  <c:v>0.17839275536698107</c:v>
                </c:pt>
                <c:pt idx="82">
                  <c:v>0.16895700082325371</c:v>
                </c:pt>
                <c:pt idx="83">
                  <c:v>0.16015451839655492</c:v>
                </c:pt>
                <c:pt idx="84">
                  <c:v>0.15141536318155902</c:v>
                </c:pt>
                <c:pt idx="85">
                  <c:v>0.1427395351782661</c:v>
                </c:pt>
                <c:pt idx="86">
                  <c:v>0.13444367044519023</c:v>
                </c:pt>
                <c:pt idx="87">
                  <c:v>0.12614780571211448</c:v>
                </c:pt>
                <c:pt idx="88">
                  <c:v>0.11753530492052433</c:v>
                </c:pt>
                <c:pt idx="89">
                  <c:v>0.10898613134063706</c:v>
                </c:pt>
                <c:pt idx="90">
                  <c:v>0.10132353872458988</c:v>
                </c:pt>
                <c:pt idx="91">
                  <c:v>9.3787600531948567E-2</c:v>
                </c:pt>
                <c:pt idx="92">
                  <c:v>8.6378316762712903E-2</c:v>
                </c:pt>
                <c:pt idx="93">
                  <c:v>7.8969032993477351E-2</c:v>
                </c:pt>
                <c:pt idx="94">
                  <c:v>7.1876385282755972E-2</c:v>
                </c:pt>
                <c:pt idx="95">
                  <c:v>6.5417009689063388E-2</c:v>
                </c:pt>
                <c:pt idx="96">
                  <c:v>5.921094294218221E-2</c:v>
                </c:pt>
                <c:pt idx="97">
                  <c:v>5.3384839465518308E-2</c:v>
                </c:pt>
                <c:pt idx="98">
                  <c:v>4.7622063200557285E-2</c:v>
                </c:pt>
                <c:pt idx="99">
                  <c:v>4.2112595782407669E-2</c:v>
                </c:pt>
                <c:pt idx="100">
                  <c:v>3.7173073269583967E-2</c:v>
                </c:pt>
                <c:pt idx="101">
                  <c:v>3.2676841238680199E-2</c:v>
                </c:pt>
                <c:pt idx="102">
                  <c:v>2.7737318725856386E-2</c:v>
                </c:pt>
                <c:pt idx="103">
                  <c:v>2.3557722753467125E-2</c:v>
                </c:pt>
                <c:pt idx="104">
                  <c:v>1.9504781204483512E-2</c:v>
                </c:pt>
                <c:pt idx="105">
                  <c:v>1.6148438984231461E-2</c:v>
                </c:pt>
                <c:pt idx="106">
                  <c:v>1.3742004939522601E-2</c:v>
                </c:pt>
                <c:pt idx="107">
                  <c:v>1.0765625989487604E-2</c:v>
                </c:pt>
                <c:pt idx="108">
                  <c:v>8.2958647330757529E-3</c:v>
                </c:pt>
                <c:pt idx="109">
                  <c:v>6.5227028053954639E-3</c:v>
                </c:pt>
                <c:pt idx="110">
                  <c:v>4.8761953011209336E-3</c:v>
                </c:pt>
                <c:pt idx="111">
                  <c:v>3.35634222025194E-3</c:v>
                </c:pt>
                <c:pt idx="112">
                  <c:v>2.4064340447090826E-3</c:v>
                </c:pt>
                <c:pt idx="113">
                  <c:v>1.2665442340573652E-3</c:v>
                </c:pt>
                <c:pt idx="114">
                  <c:v>6.3327211702857156E-4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3.380669807520643E-3</c:v>
                </c:pt>
                <c:pt idx="1">
                  <c:v>3.5522966981960499E-3</c:v>
                </c:pt>
                <c:pt idx="2">
                  <c:v>4.0387855233103426E-3</c:v>
                </c:pt>
                <c:pt idx="3">
                  <c:v>4.4839601387890293E-3</c:v>
                </c:pt>
                <c:pt idx="4">
                  <c:v>4.8363141457732975E-3</c:v>
                </c:pt>
                <c:pt idx="5">
                  <c:v>5.264926784421844E-3</c:v>
                </c:pt>
                <c:pt idx="6">
                  <c:v>5.7479577248352324E-3</c:v>
                </c:pt>
                <c:pt idx="7">
                  <c:v>6.2744862730116143E-3</c:v>
                </c:pt>
                <c:pt idx="8">
                  <c:v>6.8486998765347838E-3</c:v>
                </c:pt>
                <c:pt idx="9">
                  <c:v>7.5089997840300645E-3</c:v>
                </c:pt>
                <c:pt idx="10">
                  <c:v>8.191685474167534E-3</c:v>
                </c:pt>
                <c:pt idx="11">
                  <c:v>8.9855747470500881E-3</c:v>
                </c:pt>
                <c:pt idx="12">
                  <c:v>9.8031232310440888E-3</c:v>
                </c:pt>
                <c:pt idx="13">
                  <c:v>1.07067580190102E-2</c:v>
                </c:pt>
                <c:pt idx="14">
                  <c:v>1.171067569571955E-2</c:v>
                </c:pt>
                <c:pt idx="15">
                  <c:v>1.2781934301443476E-2</c:v>
                </c:pt>
                <c:pt idx="16">
                  <c:v>1.3990967603929956E-2</c:v>
                </c:pt>
                <c:pt idx="17">
                  <c:v>1.5301192706713552E-2</c:v>
                </c:pt>
                <c:pt idx="18">
                  <c:v>1.6744461722141665E-2</c:v>
                </c:pt>
                <c:pt idx="19">
                  <c:v>1.8306213019475669E-2</c:v>
                </c:pt>
                <c:pt idx="20">
                  <c:v>2.0035951064326481E-2</c:v>
                </c:pt>
                <c:pt idx="21">
                  <c:v>2.1928580026608566E-2</c:v>
                </c:pt>
                <c:pt idx="22">
                  <c:v>2.3924403780539914E-2</c:v>
                </c:pt>
                <c:pt idx="23">
                  <c:v>2.6370315457051735E-2</c:v>
                </c:pt>
                <c:pt idx="24">
                  <c:v>2.8582538460521056E-2</c:v>
                </c:pt>
                <c:pt idx="25">
                  <c:v>3.1453422897048895E-2</c:v>
                </c:pt>
                <c:pt idx="26">
                  <c:v>3.4349788600212962E-2</c:v>
                </c:pt>
                <c:pt idx="27">
                  <c:v>3.7433248297506105E-2</c:v>
                </c:pt>
                <c:pt idx="28">
                  <c:v>4.0979175737147364E-2</c:v>
                </c:pt>
                <c:pt idx="29">
                  <c:v>4.498156088697601E-2</c:v>
                </c:pt>
                <c:pt idx="30">
                  <c:v>4.9171772239077274E-2</c:v>
                </c:pt>
                <c:pt idx="31">
                  <c:v>5.3818441301365948E-2</c:v>
                </c:pt>
                <c:pt idx="32">
                  <c:v>5.9011113320619306E-2</c:v>
                </c:pt>
                <c:pt idx="33">
                  <c:v>6.4345562845026724E-2</c:v>
                </c:pt>
                <c:pt idx="34">
                  <c:v>6.5836461365328322E-2</c:v>
                </c:pt>
                <c:pt idx="35">
                  <c:v>7.5595877483967192E-2</c:v>
                </c:pt>
                <c:pt idx="36">
                  <c:v>7.8114563454836042E-2</c:v>
                </c:pt>
                <c:pt idx="37">
                  <c:v>9.0858938229587974E-2</c:v>
                </c:pt>
                <c:pt idx="38">
                  <c:v>9.8426068145104656E-2</c:v>
                </c:pt>
                <c:pt idx="39">
                  <c:v>0.10777741577728371</c:v>
                </c:pt>
                <c:pt idx="40">
                  <c:v>0.11817062364660347</c:v>
                </c:pt>
                <c:pt idx="41">
                  <c:v>0.13239171411224115</c:v>
                </c:pt>
                <c:pt idx="42">
                  <c:v>0.14143070936874488</c:v>
                </c:pt>
                <c:pt idx="43">
                  <c:v>0.1560724428317927</c:v>
                </c:pt>
                <c:pt idx="44">
                  <c:v>0.17162153031925814</c:v>
                </c:pt>
                <c:pt idx="45">
                  <c:v>0.18579198414773351</c:v>
                </c:pt>
                <c:pt idx="46">
                  <c:v>0.20366400831914391</c:v>
                </c:pt>
                <c:pt idx="47">
                  <c:v>0.22321574336629293</c:v>
                </c:pt>
                <c:pt idx="48">
                  <c:v>0.24430853530778321</c:v>
                </c:pt>
                <c:pt idx="49">
                  <c:v>0.26656615613035556</c:v>
                </c:pt>
                <c:pt idx="50">
                  <c:v>0.29352269097084438</c:v>
                </c:pt>
                <c:pt idx="51">
                  <c:v>0.31916091255963486</c:v>
                </c:pt>
                <c:pt idx="52">
                  <c:v>0.35004133814400018</c:v>
                </c:pt>
                <c:pt idx="53">
                  <c:v>0.38250157263289208</c:v>
                </c:pt>
                <c:pt idx="54">
                  <c:v>0.42014404623309648</c:v>
                </c:pt>
                <c:pt idx="55">
                  <c:v>0.45733432839946414</c:v>
                </c:pt>
                <c:pt idx="56">
                  <c:v>0.50302814581615418</c:v>
                </c:pt>
                <c:pt idx="57">
                  <c:v>0.55266004103855348</c:v>
                </c:pt>
                <c:pt idx="58">
                  <c:v>0.6030218419696175</c:v>
                </c:pt>
                <c:pt idx="59">
                  <c:v>0.66075126514296545</c:v>
                </c:pt>
                <c:pt idx="60">
                  <c:v>0.72357042372135538</c:v>
                </c:pt>
                <c:pt idx="61">
                  <c:v>0.79073976208532926</c:v>
                </c:pt>
                <c:pt idx="62">
                  <c:v>0.86916380833710483</c:v>
                </c:pt>
                <c:pt idx="63">
                  <c:v>0.94951296100312355</c:v>
                </c:pt>
                <c:pt idx="64">
                  <c:v>1.0349266577281135</c:v>
                </c:pt>
                <c:pt idx="65">
                  <c:v>1.136002599841871</c:v>
                </c:pt>
                <c:pt idx="66">
                  <c:v>1.2453183468369384</c:v>
                </c:pt>
                <c:pt idx="67">
                  <c:v>1.3548339316337659</c:v>
                </c:pt>
                <c:pt idx="68">
                  <c:v>1.489884873356262</c:v>
                </c:pt>
                <c:pt idx="69">
                  <c:v>1.6307108634467988</c:v>
                </c:pt>
                <c:pt idx="70">
                  <c:v>1.7837757846073736</c:v>
                </c:pt>
                <c:pt idx="71">
                  <c:v>1.9547077356872817</c:v>
                </c:pt>
                <c:pt idx="72">
                  <c:v>2.1358333784984431</c:v>
                </c:pt>
                <c:pt idx="73">
                  <c:v>2.3258492640377137</c:v>
                </c:pt>
                <c:pt idx="74">
                  <c:v>2.5501299851028811</c:v>
                </c:pt>
                <c:pt idx="75">
                  <c:v>2.7897129590952243</c:v>
                </c:pt>
                <c:pt idx="76">
                  <c:v>3.0585444402491224</c:v>
                </c:pt>
                <c:pt idx="77">
                  <c:v>3.3458227585940139</c:v>
                </c:pt>
                <c:pt idx="78">
                  <c:v>3.656783921866964</c:v>
                </c:pt>
                <c:pt idx="79">
                  <c:v>4.0145034739434458</c:v>
                </c:pt>
                <c:pt idx="80">
                  <c:v>4.3938507446830544</c:v>
                </c:pt>
                <c:pt idx="81">
                  <c:v>4.7817005010335656</c:v>
                </c:pt>
                <c:pt idx="82">
                  <c:v>5.251277485030041</c:v>
                </c:pt>
                <c:pt idx="83">
                  <c:v>5.742736268147862</c:v>
                </c:pt>
                <c:pt idx="84">
                  <c:v>6.2740640132309045</c:v>
                </c:pt>
                <c:pt idx="85">
                  <c:v>6.8742155992779219</c:v>
                </c:pt>
                <c:pt idx="86">
                  <c:v>7.5093788223682214</c:v>
                </c:pt>
                <c:pt idx="87">
                  <c:v>8.2270390989704296</c:v>
                </c:pt>
                <c:pt idx="88">
                  <c:v>8.9999702723505646</c:v>
                </c:pt>
                <c:pt idx="89">
                  <c:v>9.8449979946863522</c:v>
                </c:pt>
                <c:pt idx="90">
                  <c:v>10.748224227438049</c:v>
                </c:pt>
                <c:pt idx="91">
                  <c:v>11.769434806698705</c:v>
                </c:pt>
                <c:pt idx="92">
                  <c:v>12.875707622775458</c:v>
                </c:pt>
                <c:pt idx="93">
                  <c:v>14.095258066766281</c:v>
                </c:pt>
                <c:pt idx="94">
                  <c:v>15.406199463805423</c:v>
                </c:pt>
                <c:pt idx="95">
                  <c:v>16.869763579075457</c:v>
                </c:pt>
                <c:pt idx="96">
                  <c:v>18.450443074852348</c:v>
                </c:pt>
                <c:pt idx="97">
                  <c:v>20.180482874106637</c:v>
                </c:pt>
                <c:pt idx="98">
                  <c:v>22.082738299591682</c:v>
                </c:pt>
                <c:pt idx="99">
                  <c:v>24.168434398416853</c:v>
                </c:pt>
                <c:pt idx="100">
                  <c:v>26.39271865608994</c:v>
                </c:pt>
                <c:pt idx="101">
                  <c:v>28.834244414286907</c:v>
                </c:pt>
                <c:pt idx="102">
                  <c:v>31.714344464833268</c:v>
                </c:pt>
                <c:pt idx="103">
                  <c:v>34.599805667222981</c:v>
                </c:pt>
                <c:pt idx="104">
                  <c:v>37.919886391503667</c:v>
                </c:pt>
                <c:pt idx="105">
                  <c:v>41.471768672587743</c:v>
                </c:pt>
                <c:pt idx="106">
                  <c:v>45.24007766313138</c:v>
                </c:pt>
                <c:pt idx="107">
                  <c:v>49.465107383185362</c:v>
                </c:pt>
                <c:pt idx="108">
                  <c:v>54.133448452148812</c:v>
                </c:pt>
                <c:pt idx="109">
                  <c:v>59.238235821905391</c:v>
                </c:pt>
                <c:pt idx="110">
                  <c:v>65.004763555731572</c:v>
                </c:pt>
                <c:pt idx="111">
                  <c:v>70.996750044645111</c:v>
                </c:pt>
                <c:pt idx="112">
                  <c:v>77.660362740275502</c:v>
                </c:pt>
                <c:pt idx="113">
                  <c:v>84.943901415994361</c:v>
                </c:pt>
                <c:pt idx="114">
                  <c:v>92.910763750996992</c:v>
                </c:pt>
                <c:pt idx="115">
                  <c:v>101.56589049960948</c:v>
                </c:pt>
                <c:pt idx="116">
                  <c:v>111.10665179517564</c:v>
                </c:pt>
                <c:pt idx="117">
                  <c:v>121.53583006250015</c:v>
                </c:pt>
                <c:pt idx="118">
                  <c:v>131.95694709908204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281216"/>
        <c:axId val="107836160"/>
      </c:scatterChart>
      <c:valAx>
        <c:axId val="10628121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07836160"/>
        <c:crossesAt val="0"/>
        <c:crossBetween val="midCat"/>
        <c:majorUnit val="0.2"/>
        <c:minorUnit val="0.1"/>
      </c:valAx>
      <c:valAx>
        <c:axId val="10783616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06281216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1.1437388469663285E-3</c:v>
                </c:pt>
                <c:pt idx="2">
                  <c:v>3.545590520509618E-3</c:v>
                </c:pt>
                <c:pt idx="3">
                  <c:v>7.28180441946529E-3</c:v>
                </c:pt>
                <c:pt idx="4">
                  <c:v>9.2261601745660497E-3</c:v>
                </c:pt>
                <c:pt idx="5">
                  <c:v>1.1323014490052651E-2</c:v>
                </c:pt>
                <c:pt idx="6">
                  <c:v>1.2390504650038556E-2</c:v>
                </c:pt>
                <c:pt idx="7">
                  <c:v>1.326737083836591E-2</c:v>
                </c:pt>
                <c:pt idx="8">
                  <c:v>1.4029864530113872E-2</c:v>
                </c:pt>
                <c:pt idx="9">
                  <c:v>1.4677982640577463E-2</c:v>
                </c:pt>
                <c:pt idx="10">
                  <c:v>1.5135478855626241E-2</c:v>
                </c:pt>
                <c:pt idx="11">
                  <c:v>1.5745472800563366E-2</c:v>
                </c:pt>
                <c:pt idx="12">
                  <c:v>1.6279217583950071E-2</c:v>
                </c:pt>
                <c:pt idx="13">
                  <c:v>1.666046365864781E-2</c:v>
                </c:pt>
                <c:pt idx="14">
                  <c:v>1.7003585330534081E-2</c:v>
                </c:pt>
                <c:pt idx="15">
                  <c:v>1.7384831939123064E-2</c:v>
                </c:pt>
                <c:pt idx="16">
                  <c:v>1.7689828644646004E-2</c:v>
                </c:pt>
                <c:pt idx="17">
                  <c:v>1.7956701214303105E-2</c:v>
                </c:pt>
                <c:pt idx="18">
                  <c:v>1.822357283482021E-2</c:v>
                </c:pt>
                <c:pt idx="19">
                  <c:v>1.8909815110810264E-2</c:v>
                </c:pt>
                <c:pt idx="20">
                  <c:v>1.9100439823984437E-2</c:v>
                </c:pt>
                <c:pt idx="21">
                  <c:v>1.9252937672515281E-2</c:v>
                </c:pt>
                <c:pt idx="22">
                  <c:v>1.9367311318443887E-2</c:v>
                </c:pt>
                <c:pt idx="23">
                  <c:v>1.9557934415114001E-2</c:v>
                </c:pt>
                <c:pt idx="24">
                  <c:v>1.9748556844420059E-2</c:v>
                </c:pt>
                <c:pt idx="25">
                  <c:v>1.990105620564277E-2</c:v>
                </c:pt>
                <c:pt idx="26">
                  <c:v>2.012980357165154E-2</c:v>
                </c:pt>
                <c:pt idx="27">
                  <c:v>2.0320427128061345E-2</c:v>
                </c:pt>
                <c:pt idx="28">
                  <c:v>2.0587299816360941E-2</c:v>
                </c:pt>
                <c:pt idx="29">
                  <c:v>2.081604725652127E-2</c:v>
                </c:pt>
                <c:pt idx="30">
                  <c:v>2.1082920686336493E-2</c:v>
                </c:pt>
                <c:pt idx="31">
                  <c:v>2.1387917480841307E-2</c:v>
                </c:pt>
                <c:pt idx="32">
                  <c:v>2.1883538365647173E-2</c:v>
                </c:pt>
                <c:pt idx="33">
                  <c:v>2.2417284276137619E-2</c:v>
                </c:pt>
                <c:pt idx="34">
                  <c:v>2.2417284276137619E-2</c:v>
                </c:pt>
                <c:pt idx="35">
                  <c:v>2.2455808044432559E-2</c:v>
                </c:pt>
                <c:pt idx="36">
                  <c:v>2.2455808044432559E-2</c:v>
                </c:pt>
                <c:pt idx="37">
                  <c:v>2.2548696460604201E-2</c:v>
                </c:pt>
                <c:pt idx="38">
                  <c:v>2.2569693396762971E-2</c:v>
                </c:pt>
                <c:pt idx="39">
                  <c:v>2.2941081012469354E-2</c:v>
                </c:pt>
                <c:pt idx="40">
                  <c:v>2.3683856243882109E-2</c:v>
                </c:pt>
                <c:pt idx="41">
                  <c:v>2.4921814962903369E-2</c:v>
                </c:pt>
                <c:pt idx="42">
                  <c:v>2.6097875745973567E-2</c:v>
                </c:pt>
                <c:pt idx="43">
                  <c:v>2.9007078735673531E-2</c:v>
                </c:pt>
                <c:pt idx="44">
                  <c:v>3.3339934252247946E-2</c:v>
                </c:pt>
                <c:pt idx="45">
                  <c:v>4.0767686566375513E-2</c:v>
                </c:pt>
                <c:pt idx="46">
                  <c:v>5.8346700376477434E-2</c:v>
                </c:pt>
                <c:pt idx="47">
                  <c:v>9.1400198174345096E-2</c:v>
                </c:pt>
                <c:pt idx="48">
                  <c:v>0.15212207334233799</c:v>
                </c:pt>
                <c:pt idx="49">
                  <c:v>0.22565682125220093</c:v>
                </c:pt>
                <c:pt idx="50">
                  <c:v>0.31392327791841684</c:v>
                </c:pt>
                <c:pt idx="51">
                  <c:v>0.37656398910089267</c:v>
                </c:pt>
                <c:pt idx="52">
                  <c:v>0.4095555889628093</c:v>
                </c:pt>
                <c:pt idx="53">
                  <c:v>0.43740966014078769</c:v>
                </c:pt>
                <c:pt idx="54">
                  <c:v>0.46142605928980013</c:v>
                </c:pt>
                <c:pt idx="55">
                  <c:v>0.48333792861647645</c:v>
                </c:pt>
                <c:pt idx="56">
                  <c:v>0.50481651239149539</c:v>
                </c:pt>
                <c:pt idx="57">
                  <c:v>0.52350968904871642</c:v>
                </c:pt>
                <c:pt idx="58">
                  <c:v>0.5414600904745247</c:v>
                </c:pt>
                <c:pt idx="59">
                  <c:v>0.55879151254082238</c:v>
                </c:pt>
                <c:pt idx="60">
                  <c:v>0.57414220065668597</c:v>
                </c:pt>
                <c:pt idx="61">
                  <c:v>0.58887390941303908</c:v>
                </c:pt>
                <c:pt idx="62">
                  <c:v>0.60360561816939207</c:v>
                </c:pt>
                <c:pt idx="63">
                  <c:v>0.61839922486169607</c:v>
                </c:pt>
                <c:pt idx="64">
                  <c:v>0.63189297489902785</c:v>
                </c:pt>
                <c:pt idx="65">
                  <c:v>0.64544862287231075</c:v>
                </c:pt>
                <c:pt idx="66">
                  <c:v>0.65925186258939783</c:v>
                </c:pt>
                <c:pt idx="67">
                  <c:v>0.67181714358746358</c:v>
                </c:pt>
                <c:pt idx="68">
                  <c:v>0.68500140394504005</c:v>
                </c:pt>
                <c:pt idx="69">
                  <c:v>0.69731909319930163</c:v>
                </c:pt>
                <c:pt idx="70">
                  <c:v>0.71025576181307382</c:v>
                </c:pt>
                <c:pt idx="71">
                  <c:v>0.72220206345162896</c:v>
                </c:pt>
                <c:pt idx="72">
                  <c:v>0.7338388754104288</c:v>
                </c:pt>
                <c:pt idx="73">
                  <c:v>0.74460911626591386</c:v>
                </c:pt>
                <c:pt idx="74">
                  <c:v>0.75581264267305626</c:v>
                </c:pt>
                <c:pt idx="75">
                  <c:v>0.76683047527234538</c:v>
                </c:pt>
                <c:pt idx="76">
                  <c:v>0.77741502231997728</c:v>
                </c:pt>
                <c:pt idx="77">
                  <c:v>0.78762818175190263</c:v>
                </c:pt>
                <c:pt idx="78">
                  <c:v>0.79734615769621953</c:v>
                </c:pt>
                <c:pt idx="79">
                  <c:v>0.80706413364053653</c:v>
                </c:pt>
                <c:pt idx="80">
                  <c:v>0.81684400752080433</c:v>
                </c:pt>
                <c:pt idx="81">
                  <c:v>0.82563351442585542</c:v>
                </c:pt>
                <c:pt idx="82">
                  <c:v>0.83485630688256374</c:v>
                </c:pt>
                <c:pt idx="83">
                  <c:v>0.84346011997976156</c:v>
                </c:pt>
                <c:pt idx="84">
                  <c:v>0.85200203514100825</c:v>
                </c:pt>
                <c:pt idx="85">
                  <c:v>0.86048205236630382</c:v>
                </c:pt>
                <c:pt idx="86">
                  <c:v>0.86859068197589318</c:v>
                </c:pt>
                <c:pt idx="87">
                  <c:v>0.87669931158548231</c:v>
                </c:pt>
                <c:pt idx="88">
                  <c:v>0.88511743087482697</c:v>
                </c:pt>
                <c:pt idx="89">
                  <c:v>0.89347365222822051</c:v>
                </c:pt>
                <c:pt idx="90">
                  <c:v>0.90096330247829914</c:v>
                </c:pt>
                <c:pt idx="91">
                  <c:v>0.90832915685647564</c:v>
                </c:pt>
                <c:pt idx="92">
                  <c:v>0.9155712153627501</c:v>
                </c:pt>
                <c:pt idx="93">
                  <c:v>0.92281327386902434</c:v>
                </c:pt>
                <c:pt idx="94">
                  <c:v>0.9297458426955435</c:v>
                </c:pt>
                <c:pt idx="95">
                  <c:v>0.93605943216255183</c:v>
                </c:pt>
                <c:pt idx="96">
                  <c:v>0.94212542988575609</c:v>
                </c:pt>
                <c:pt idx="97">
                  <c:v>0.94782003999325382</c:v>
                </c:pt>
                <c:pt idx="98">
                  <c:v>0.95345275216480063</c:v>
                </c:pt>
                <c:pt idx="99">
                  <c:v>0.95883787259254305</c:v>
                </c:pt>
                <c:pt idx="100">
                  <c:v>0.96366591159672599</c:v>
                </c:pt>
                <c:pt idx="101">
                  <c:v>0.96806066504925159</c:v>
                </c:pt>
                <c:pt idx="102">
                  <c:v>0.97288870405343453</c:v>
                </c:pt>
                <c:pt idx="103">
                  <c:v>0.9769739678262046</c:v>
                </c:pt>
                <c:pt idx="104">
                  <c:v>0.98093543572707265</c:v>
                </c:pt>
                <c:pt idx="105">
                  <c:v>0.98421602633247895</c:v>
                </c:pt>
                <c:pt idx="106">
                  <c:v>0.98656814789861924</c:v>
                </c:pt>
                <c:pt idx="107">
                  <c:v>0.98947735088831934</c:v>
                </c:pt>
                <c:pt idx="108">
                  <c:v>0.99189137039041075</c:v>
                </c:pt>
                <c:pt idx="109">
                  <c:v>0.99362451259704054</c:v>
                </c:pt>
                <c:pt idx="110">
                  <c:v>0.99523385893176808</c:v>
                </c:pt>
                <c:pt idx="111">
                  <c:v>0.99671940939459369</c:v>
                </c:pt>
                <c:pt idx="112">
                  <c:v>0.9976478784338596</c:v>
                </c:pt>
                <c:pt idx="113">
                  <c:v>0.99876204128097879</c:v>
                </c:pt>
                <c:pt idx="114">
                  <c:v>0.99938102064048939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3.799632702172123E-4</c:v>
                </c:pt>
                <c:pt idx="40">
                  <c:v>1.139889810651637E-3</c:v>
                </c:pt>
                <c:pt idx="41">
                  <c:v>2.4064340447090115E-3</c:v>
                </c:pt>
                <c:pt idx="42">
                  <c:v>3.6096510670635172E-3</c:v>
                </c:pt>
                <c:pt idx="43">
                  <c:v>6.5860300170983467E-3</c:v>
                </c:pt>
                <c:pt idx="44">
                  <c:v>1.1018934836299158E-2</c:v>
                </c:pt>
                <c:pt idx="45">
                  <c:v>1.8618200240643406E-2</c:v>
                </c:pt>
                <c:pt idx="46">
                  <c:v>3.6603128364258122E-2</c:v>
                </c:pt>
                <c:pt idx="47">
                  <c:v>7.0419859413590011E-2</c:v>
                </c:pt>
                <c:pt idx="48">
                  <c:v>0.13254385409410424</c:v>
                </c:pt>
                <c:pt idx="49">
                  <c:v>0.20777658159711229</c:v>
                </c:pt>
                <c:pt idx="50">
                  <c:v>0.29808118548540308</c:v>
                </c:pt>
                <c:pt idx="51">
                  <c:v>0.36216832372870622</c:v>
                </c:pt>
                <c:pt idx="52">
                  <c:v>0.39592172756633526</c:v>
                </c:pt>
                <c:pt idx="53">
                  <c:v>0.4244189728326262</c:v>
                </c:pt>
                <c:pt idx="54">
                  <c:v>0.44898993097333922</c:v>
                </c:pt>
                <c:pt idx="55">
                  <c:v>0.47140776391615474</c:v>
                </c:pt>
                <c:pt idx="56">
                  <c:v>0.49338230637705022</c:v>
                </c:pt>
                <c:pt idx="57">
                  <c:v>0.51250712431131662</c:v>
                </c:pt>
                <c:pt idx="58">
                  <c:v>0.53087201570514853</c:v>
                </c:pt>
                <c:pt idx="59">
                  <c:v>0.54860363498195175</c:v>
                </c:pt>
                <c:pt idx="60">
                  <c:v>0.56430878348426317</c:v>
                </c:pt>
                <c:pt idx="61">
                  <c:v>0.57938065986954601</c:v>
                </c:pt>
                <c:pt idx="62">
                  <c:v>0.59445253625482875</c:v>
                </c:pt>
                <c:pt idx="63">
                  <c:v>0.60958773985181436</c:v>
                </c:pt>
                <c:pt idx="64">
                  <c:v>0.62339307200303973</c:v>
                </c:pt>
                <c:pt idx="65">
                  <c:v>0.63726173136596798</c:v>
                </c:pt>
                <c:pt idx="66">
                  <c:v>0.65138369957570763</c:v>
                </c:pt>
                <c:pt idx="67">
                  <c:v>0.66423912355139003</c:v>
                </c:pt>
                <c:pt idx="68">
                  <c:v>0.67772781964410111</c:v>
                </c:pt>
                <c:pt idx="69">
                  <c:v>0.690329934772972</c:v>
                </c:pt>
                <c:pt idx="70">
                  <c:v>0.70356532201887156</c:v>
                </c:pt>
                <c:pt idx="71">
                  <c:v>0.71578747387752528</c:v>
                </c:pt>
                <c:pt idx="72">
                  <c:v>0.72769298967766449</c:v>
                </c:pt>
                <c:pt idx="73">
                  <c:v>0.73871192451396372</c:v>
                </c:pt>
                <c:pt idx="74">
                  <c:v>0.750174149832183</c:v>
                </c:pt>
                <c:pt idx="75">
                  <c:v>0.76144639351529353</c:v>
                </c:pt>
                <c:pt idx="76">
                  <c:v>0.77227534671648412</c:v>
                </c:pt>
                <c:pt idx="77">
                  <c:v>0.78272433664745744</c:v>
                </c:pt>
                <c:pt idx="78">
                  <c:v>0.79266670888480784</c:v>
                </c:pt>
                <c:pt idx="79">
                  <c:v>0.80260908112215823</c:v>
                </c:pt>
                <c:pt idx="80">
                  <c:v>0.81261478057121139</c:v>
                </c:pt>
                <c:pt idx="81">
                  <c:v>0.82160724463301893</c:v>
                </c:pt>
                <c:pt idx="82">
                  <c:v>0.83104299917674629</c:v>
                </c:pt>
                <c:pt idx="83">
                  <c:v>0.83984548160344508</c:v>
                </c:pt>
                <c:pt idx="84">
                  <c:v>0.84858463681844098</c:v>
                </c:pt>
                <c:pt idx="85">
                  <c:v>0.8572604648217339</c:v>
                </c:pt>
                <c:pt idx="86">
                  <c:v>0.86555632955480977</c:v>
                </c:pt>
                <c:pt idx="87">
                  <c:v>0.87385219428788552</c:v>
                </c:pt>
                <c:pt idx="88">
                  <c:v>0.88246469507947567</c:v>
                </c:pt>
                <c:pt idx="89">
                  <c:v>0.89101386865936294</c:v>
                </c:pt>
                <c:pt idx="90">
                  <c:v>0.89867646127541012</c:v>
                </c:pt>
                <c:pt idx="91">
                  <c:v>0.90621239946805143</c:v>
                </c:pt>
                <c:pt idx="92">
                  <c:v>0.9136216832372871</c:v>
                </c:pt>
                <c:pt idx="93">
                  <c:v>0.92103096700652265</c:v>
                </c:pt>
                <c:pt idx="94">
                  <c:v>0.92812361471724403</c:v>
                </c:pt>
                <c:pt idx="95">
                  <c:v>0.93458299031093661</c:v>
                </c:pt>
                <c:pt idx="96">
                  <c:v>0.94078905705781779</c:v>
                </c:pt>
                <c:pt idx="97">
                  <c:v>0.94661516053448169</c:v>
                </c:pt>
                <c:pt idx="98">
                  <c:v>0.95237793679944271</c:v>
                </c:pt>
                <c:pt idx="99">
                  <c:v>0.95788740421759233</c:v>
                </c:pt>
                <c:pt idx="100">
                  <c:v>0.96282692673041603</c:v>
                </c:pt>
                <c:pt idx="101">
                  <c:v>0.9673231587613198</c:v>
                </c:pt>
                <c:pt idx="102">
                  <c:v>0.97226268127414361</c:v>
                </c:pt>
                <c:pt idx="103">
                  <c:v>0.97644227724653287</c:v>
                </c:pt>
                <c:pt idx="104">
                  <c:v>0.98049521879551649</c:v>
                </c:pt>
                <c:pt idx="105">
                  <c:v>0.98385156101576854</c:v>
                </c:pt>
                <c:pt idx="106">
                  <c:v>0.9862579950604774</c:v>
                </c:pt>
                <c:pt idx="107">
                  <c:v>0.9892343740105124</c:v>
                </c:pt>
                <c:pt idx="108">
                  <c:v>0.99170413526692425</c:v>
                </c:pt>
                <c:pt idx="109">
                  <c:v>0.99347729719460454</c:v>
                </c:pt>
                <c:pt idx="110">
                  <c:v>0.99512380469887907</c:v>
                </c:pt>
                <c:pt idx="111">
                  <c:v>0.99664365777974806</c:v>
                </c:pt>
                <c:pt idx="112">
                  <c:v>0.99759356595529092</c:v>
                </c:pt>
                <c:pt idx="113">
                  <c:v>0.99873345576594263</c:v>
                </c:pt>
                <c:pt idx="114">
                  <c:v>0.99936672788297143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081920"/>
        <c:axId val="108084224"/>
      </c:scatterChart>
      <c:valAx>
        <c:axId val="10808192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08084224"/>
        <c:crossesAt val="1.0000000000000041E-3"/>
        <c:crossBetween val="midCat"/>
        <c:majorUnit val="0.2"/>
        <c:minorUnit val="0.1"/>
      </c:valAx>
      <c:valAx>
        <c:axId val="108084224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108081920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4.2075736325385693E-3</c:v>
                </c:pt>
                <c:pt idx="40">
                  <c:v>8.4151472650771404E-3</c:v>
                </c:pt>
                <c:pt idx="41">
                  <c:v>1.4025245441795234E-2</c:v>
                </c:pt>
                <c:pt idx="42">
                  <c:v>1.3323983169705471E-2</c:v>
                </c:pt>
                <c:pt idx="43">
                  <c:v>3.2959326788218793E-2</c:v>
                </c:pt>
                <c:pt idx="44">
                  <c:v>4.9088359046283322E-2</c:v>
                </c:pt>
                <c:pt idx="45">
                  <c:v>8.4151472650771414E-2</c:v>
                </c:pt>
                <c:pt idx="46">
                  <c:v>0.19915848527349231</c:v>
                </c:pt>
                <c:pt idx="47">
                  <c:v>0.37447405329593264</c:v>
                </c:pt>
                <c:pt idx="48">
                  <c:v>0.68793828892005637</c:v>
                </c:pt>
                <c:pt idx="49">
                  <c:v>0.833099579242637</c:v>
                </c:pt>
                <c:pt idx="50">
                  <c:v>1</c:v>
                </c:pt>
                <c:pt idx="51">
                  <c:v>0.70967741935483875</c:v>
                </c:pt>
                <c:pt idx="52">
                  <c:v>0.37377279102384303</c:v>
                </c:pt>
                <c:pt idx="53">
                  <c:v>0.31556802244039289</c:v>
                </c:pt>
                <c:pt idx="54">
                  <c:v>0.27208976157082715</c:v>
                </c:pt>
                <c:pt idx="55">
                  <c:v>0.24824684431977553</c:v>
                </c:pt>
                <c:pt idx="56">
                  <c:v>0.24333800841514761</c:v>
                </c:pt>
                <c:pt idx="57">
                  <c:v>0.21178120617110857</c:v>
                </c:pt>
                <c:pt idx="58">
                  <c:v>0.20336605890603063</c:v>
                </c:pt>
                <c:pt idx="59">
                  <c:v>0.19635343618513307</c:v>
                </c:pt>
                <c:pt idx="60">
                  <c:v>0.17391304347826061</c:v>
                </c:pt>
                <c:pt idx="61">
                  <c:v>0.16690042075736428</c:v>
                </c:pt>
                <c:pt idx="62">
                  <c:v>0.16690042075736303</c:v>
                </c:pt>
                <c:pt idx="63">
                  <c:v>0.16760168302945291</c:v>
                </c:pt>
                <c:pt idx="64">
                  <c:v>0.15287517531556791</c:v>
                </c:pt>
                <c:pt idx="65">
                  <c:v>0.15357643758765779</c:v>
                </c:pt>
                <c:pt idx="66">
                  <c:v>0.15638148667601606</c:v>
                </c:pt>
                <c:pt idx="67">
                  <c:v>0.14235624123422216</c:v>
                </c:pt>
                <c:pt idx="68">
                  <c:v>0.14936886395511975</c:v>
                </c:pt>
                <c:pt idx="69">
                  <c:v>0.13955119214586265</c:v>
                </c:pt>
                <c:pt idx="70">
                  <c:v>0.14656381486676023</c:v>
                </c:pt>
                <c:pt idx="71">
                  <c:v>0.1353436185133246</c:v>
                </c:pt>
                <c:pt idx="72">
                  <c:v>0.13183730715287398</c:v>
                </c:pt>
                <c:pt idx="73">
                  <c:v>0.12201963534361936</c:v>
                </c:pt>
                <c:pt idx="74">
                  <c:v>0.12692847124824727</c:v>
                </c:pt>
                <c:pt idx="75">
                  <c:v>0.12482468443197642</c:v>
                </c:pt>
                <c:pt idx="76">
                  <c:v>0.11991584852734972</c:v>
                </c:pt>
                <c:pt idx="77">
                  <c:v>0.11570827489481045</c:v>
                </c:pt>
                <c:pt idx="78">
                  <c:v>0.11009817671809263</c:v>
                </c:pt>
                <c:pt idx="79">
                  <c:v>0.11009817671809263</c:v>
                </c:pt>
                <c:pt idx="80">
                  <c:v>0.11079943899018128</c:v>
                </c:pt>
                <c:pt idx="81">
                  <c:v>9.9579242636748125E-2</c:v>
                </c:pt>
                <c:pt idx="82">
                  <c:v>0.1044880785413736</c:v>
                </c:pt>
                <c:pt idx="83">
                  <c:v>9.7475455820477258E-2</c:v>
                </c:pt>
                <c:pt idx="84">
                  <c:v>9.6774193548387386E-2</c:v>
                </c:pt>
                <c:pt idx="85">
                  <c:v>9.6072931276296278E-2</c:v>
                </c:pt>
                <c:pt idx="86">
                  <c:v>9.1865357643759457E-2</c:v>
                </c:pt>
                <c:pt idx="87">
                  <c:v>9.1865357643758222E-2</c:v>
                </c:pt>
                <c:pt idx="88">
                  <c:v>9.5371669004207626E-2</c:v>
                </c:pt>
                <c:pt idx="89">
                  <c:v>9.467040673211774E-2</c:v>
                </c:pt>
                <c:pt idx="90">
                  <c:v>8.4852734922861897E-2</c:v>
                </c:pt>
                <c:pt idx="91">
                  <c:v>8.3450210378680903E-2</c:v>
                </c:pt>
                <c:pt idx="92">
                  <c:v>8.2047685834502379E-2</c:v>
                </c:pt>
                <c:pt idx="93">
                  <c:v>8.2047685834501144E-2</c:v>
                </c:pt>
                <c:pt idx="94">
                  <c:v>7.854137447405421E-2</c:v>
                </c:pt>
                <c:pt idx="95">
                  <c:v>7.1528751753155415E-2</c:v>
                </c:pt>
                <c:pt idx="96">
                  <c:v>6.8723702664797118E-2</c:v>
                </c:pt>
                <c:pt idx="97">
                  <c:v>6.4516129032257841E-2</c:v>
                </c:pt>
                <c:pt idx="98">
                  <c:v>6.3814866760167968E-2</c:v>
                </c:pt>
                <c:pt idx="99">
                  <c:v>6.1009817671809678E-2</c:v>
                </c:pt>
                <c:pt idx="100">
                  <c:v>5.4698457223000763E-2</c:v>
                </c:pt>
                <c:pt idx="101">
                  <c:v>4.9789621318374062E-2</c:v>
                </c:pt>
                <c:pt idx="102">
                  <c:v>5.4698457223001991E-2</c:v>
                </c:pt>
                <c:pt idx="103">
                  <c:v>4.6283309957923437E-2</c:v>
                </c:pt>
                <c:pt idx="104">
                  <c:v>4.4880785413744913E-2</c:v>
                </c:pt>
                <c:pt idx="105">
                  <c:v>3.7166900420757466E-2</c:v>
                </c:pt>
                <c:pt idx="106">
                  <c:v>2.6647966339409274E-2</c:v>
                </c:pt>
                <c:pt idx="107">
                  <c:v>3.2959326788220646E-2</c:v>
                </c:pt>
                <c:pt idx="108">
                  <c:v>2.7349228611500381E-2</c:v>
                </c:pt>
                <c:pt idx="109">
                  <c:v>1.9635343618512938E-2</c:v>
                </c:pt>
                <c:pt idx="110">
                  <c:v>1.8232819074333179E-2</c:v>
                </c:pt>
                <c:pt idx="111">
                  <c:v>1.6830294530155877E-2</c:v>
                </c:pt>
                <c:pt idx="112">
                  <c:v>1.0518934081344503E-2</c:v>
                </c:pt>
                <c:pt idx="113">
                  <c:v>1.2622720897616601E-2</c:v>
                </c:pt>
                <c:pt idx="114">
                  <c:v>7.0126227208987951E-3</c:v>
                </c:pt>
                <c:pt idx="115">
                  <c:v>7.0126227208963362E-3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198528"/>
        <c:axId val="108532864"/>
      </c:scatterChart>
      <c:valAx>
        <c:axId val="108198528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08532864"/>
        <c:crosses val="autoZero"/>
        <c:crossBetween val="midCat"/>
      </c:valAx>
      <c:valAx>
        <c:axId val="10853286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08198528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1.1120082620516862E-4</c:v>
                </c:pt>
                <c:pt idx="40">
                  <c:v>8.7133168398695728E-4</c:v>
                </c:pt>
                <c:pt idx="41">
                  <c:v>2.138216446956602E-3</c:v>
                </c:pt>
                <c:pt idx="42">
                  <c:v>3.3417569717777672E-3</c:v>
                </c:pt>
                <c:pt idx="43">
                  <c:v>6.3189361647564418E-3</c:v>
                </c:pt>
                <c:pt idx="44">
                  <c:v>1.075303283515021E-2</c:v>
                </c:pt>
                <c:pt idx="45">
                  <c:v>1.8354341412968097E-2</c:v>
                </c:pt>
                <c:pt idx="46">
                  <c:v>3.6344105047137108E-2</c:v>
                </c:pt>
                <c:pt idx="47">
                  <c:v>7.01699282184267E-2</c:v>
                </c:pt>
                <c:pt idx="48">
                  <c:v>0.13231062584208794</c:v>
                </c:pt>
                <c:pt idx="49">
                  <c:v>0.20756358076248507</c:v>
                </c:pt>
                <c:pt idx="50">
                  <c:v>0.29789246436222094</c:v>
                </c:pt>
                <c:pt idx="51">
                  <c:v>0.36199683336848515</c:v>
                </c:pt>
                <c:pt idx="52">
                  <c:v>0.39575931230162625</c:v>
                </c:pt>
                <c:pt idx="53">
                  <c:v>0.42426421946844339</c:v>
                </c:pt>
                <c:pt idx="54">
                  <c:v>0.44884178387005452</c:v>
                </c:pt>
                <c:pt idx="55">
                  <c:v>0.47126564417461725</c:v>
                </c:pt>
                <c:pt idx="56">
                  <c:v>0.49324609481214071</c:v>
                </c:pt>
                <c:pt idx="57">
                  <c:v>0.51237605473298242</c:v>
                </c:pt>
                <c:pt idx="58">
                  <c:v>0.53074588379604226</c:v>
                </c:pt>
                <c:pt idx="59">
                  <c:v>0.54848227047761733</c:v>
                </c:pt>
                <c:pt idx="60">
                  <c:v>0.56419164153844104</c:v>
                </c:pt>
                <c:pt idx="61">
                  <c:v>0.57926757021777986</c:v>
                </c:pt>
                <c:pt idx="62">
                  <c:v>0.59434349889711857</c:v>
                </c:pt>
                <c:pt idx="63">
                  <c:v>0.60948277181460597</c:v>
                </c:pt>
                <c:pt idx="64">
                  <c:v>0.62329181573097514</c:v>
                </c:pt>
                <c:pt idx="65">
                  <c:v>0.63716420388549277</c:v>
                </c:pt>
                <c:pt idx="66">
                  <c:v>0.65128996899260438</c:v>
                </c:pt>
                <c:pt idx="67">
                  <c:v>0.66414884933674623</c:v>
                </c:pt>
                <c:pt idx="68">
                  <c:v>0.67764117206237307</c:v>
                </c:pt>
                <c:pt idx="69">
                  <c:v>0.69024667545392115</c:v>
                </c:pt>
                <c:pt idx="70">
                  <c:v>0.70348562122695391</c:v>
                </c:pt>
                <c:pt idx="71">
                  <c:v>0.71571105918961109</c:v>
                </c:pt>
                <c:pt idx="72">
                  <c:v>0.72761977596152572</c:v>
                </c:pt>
                <c:pt idx="73">
                  <c:v>0.73864167339936171</c:v>
                </c:pt>
                <c:pt idx="74">
                  <c:v>0.75010698050423696</c:v>
                </c:pt>
                <c:pt idx="75">
                  <c:v>0.76138225489466671</c:v>
                </c:pt>
                <c:pt idx="76">
                  <c:v>0.7722141196180573</c:v>
                </c:pt>
                <c:pt idx="77">
                  <c:v>0.78266591891255688</c:v>
                </c:pt>
                <c:pt idx="78">
                  <c:v>0.79261096430186861</c:v>
                </c:pt>
                <c:pt idx="79">
                  <c:v>0.80255600969118046</c:v>
                </c:pt>
                <c:pt idx="80">
                  <c:v>0.81256439931864055</c:v>
                </c:pt>
                <c:pt idx="81">
                  <c:v>0.82155928113572518</c:v>
                </c:pt>
                <c:pt idx="82">
                  <c:v>0.83099757261984897</c:v>
                </c:pt>
                <c:pt idx="83">
                  <c:v>0.83980242172248809</c:v>
                </c:pt>
                <c:pt idx="84">
                  <c:v>0.84854392658697864</c:v>
                </c:pt>
                <c:pt idx="85">
                  <c:v>0.8572220872133206</c:v>
                </c:pt>
                <c:pt idx="86">
                  <c:v>0.86552018241077189</c:v>
                </c:pt>
                <c:pt idx="87">
                  <c:v>0.87381827760822306</c:v>
                </c:pt>
                <c:pt idx="88">
                  <c:v>0.88243309399641667</c:v>
                </c:pt>
                <c:pt idx="89">
                  <c:v>0.89098456614646182</c:v>
                </c:pt>
                <c:pt idx="90">
                  <c:v>0.89864921896242822</c:v>
                </c:pt>
                <c:pt idx="91">
                  <c:v>0.90618718330209758</c:v>
                </c:pt>
                <c:pt idx="92">
                  <c:v>0.91359845916547011</c:v>
                </c:pt>
                <c:pt idx="93">
                  <c:v>0.92100973502884242</c:v>
                </c:pt>
                <c:pt idx="94">
                  <c:v>0.92810428970147252</c:v>
                </c:pt>
                <c:pt idx="95">
                  <c:v>0.93456540199261773</c:v>
                </c:pt>
                <c:pt idx="96">
                  <c:v>0.94077313733116896</c:v>
                </c:pt>
                <c:pt idx="97">
                  <c:v>0.94660080724082929</c:v>
                </c:pt>
                <c:pt idx="98">
                  <c:v>0.95236513291234126</c:v>
                </c:pt>
                <c:pt idx="99">
                  <c:v>0.95787608163125915</c:v>
                </c:pt>
                <c:pt idx="100">
                  <c:v>0.96281693220684084</c:v>
                </c:pt>
                <c:pt idx="101">
                  <c:v>0.96731437311538315</c:v>
                </c:pt>
                <c:pt idx="102">
                  <c:v>0.97225522369096484</c:v>
                </c:pt>
                <c:pt idx="103">
                  <c:v>0.97643594340876461</c:v>
                </c:pt>
                <c:pt idx="104">
                  <c:v>0.98048997465026744</c:v>
                </c:pt>
                <c:pt idx="105">
                  <c:v>0.98384721927213703</c:v>
                </c:pt>
                <c:pt idx="106">
                  <c:v>0.9862543003217793</c:v>
                </c:pt>
                <c:pt idx="107">
                  <c:v>0.98923147951475809</c:v>
                </c:pt>
                <c:pt idx="108">
                  <c:v>0.99170190480254883</c:v>
                </c:pt>
                <c:pt idx="109">
                  <c:v>0.99347554347070632</c:v>
                </c:pt>
                <c:pt idx="110">
                  <c:v>0.99512249366256678</c:v>
                </c:pt>
                <c:pt idx="111">
                  <c:v>0.99664275537813052</c:v>
                </c:pt>
                <c:pt idx="112">
                  <c:v>0.99759291895035762</c:v>
                </c:pt>
                <c:pt idx="113">
                  <c:v>0.99873311523703034</c:v>
                </c:pt>
                <c:pt idx="114">
                  <c:v>0.99936655761851523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097792"/>
        <c:axId val="138100096"/>
      </c:scatterChart>
      <c:valAx>
        <c:axId val="13809779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38100096"/>
        <c:crosses val="autoZero"/>
        <c:crossBetween val="midCat"/>
      </c:valAx>
      <c:valAx>
        <c:axId val="13810009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38097792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2.8210936940610038E-3</c:v>
                </c:pt>
                <c:pt idx="40">
                  <c:v>1.901194022488267E-2</c:v>
                </c:pt>
                <c:pt idx="41">
                  <c:v>2.5670759186391959E-2</c:v>
                </c:pt>
                <c:pt idx="42">
                  <c:v>4.1960189365976668E-2</c:v>
                </c:pt>
                <c:pt idx="43">
                  <c:v>6.9588701328629043E-2</c:v>
                </c:pt>
                <c:pt idx="44">
                  <c:v>0.10750487039878905</c:v>
                </c:pt>
                <c:pt idx="45">
                  <c:v>0.22061424716124542</c:v>
                </c:pt>
                <c:pt idx="46">
                  <c:v>0.45101466544791252</c:v>
                </c:pt>
                <c:pt idx="47">
                  <c:v>0.84967014440001176</c:v>
                </c:pt>
                <c:pt idx="48">
                  <c:v>1.5846632863552648</c:v>
                </c:pt>
                <c:pt idx="49">
                  <c:v>1.9873295455451321</c:v>
                </c:pt>
                <c:pt idx="50">
                  <c:v>2.1590839304064984</c:v>
                </c:pt>
                <c:pt idx="51">
                  <c:v>1.7626577636615375</c:v>
                </c:pt>
                <c:pt idx="52">
                  <c:v>0.84175478148607907</c:v>
                </c:pt>
                <c:pt idx="53">
                  <c:v>0.74012018552055137</c:v>
                </c:pt>
                <c:pt idx="54">
                  <c:v>0.6029086544026977</c:v>
                </c:pt>
                <c:pt idx="55">
                  <c:v>0.60875532466061488</c:v>
                </c:pt>
                <c:pt idx="56">
                  <c:v>0.53146170858301289</c:v>
                </c:pt>
                <c:pt idx="57">
                  <c:v>0.46811685190821428</c:v>
                </c:pt>
                <c:pt idx="58">
                  <c:v>0.48501227008614928</c:v>
                </c:pt>
                <c:pt idx="59">
                  <c:v>0.44670455531379227</c:v>
                </c:pt>
                <c:pt idx="60">
                  <c:v>0.39828231722574942</c:v>
                </c:pt>
                <c:pt idx="61">
                  <c:v>0.39104656381391861</c:v>
                </c:pt>
                <c:pt idx="62">
                  <c:v>0.36709622948288045</c:v>
                </c:pt>
                <c:pt idx="63">
                  <c:v>0.39425946435578019</c:v>
                </c:pt>
                <c:pt idx="64">
                  <c:v>0.36914013678057767</c:v>
                </c:pt>
                <c:pt idx="65">
                  <c:v>0.34278411904137107</c:v>
                </c:pt>
                <c:pt idx="66">
                  <c:v>0.35401978538740625</c:v>
                </c:pt>
                <c:pt idx="67">
                  <c:v>0.35128102715552612</c:v>
                </c:pt>
                <c:pt idx="68">
                  <c:v>0.32695467343739498</c:v>
                </c:pt>
                <c:pt idx="69">
                  <c:v>0.3213701281305491</c:v>
                </c:pt>
                <c:pt idx="70">
                  <c:v>0.33977989363611344</c:v>
                </c:pt>
                <c:pt idx="71">
                  <c:v>0.30762344457031499</c:v>
                </c:pt>
                <c:pt idx="72">
                  <c:v>0.30943355607378609</c:v>
                </c:pt>
                <c:pt idx="73">
                  <c:v>0.29777487262792168</c:v>
                </c:pt>
                <c:pt idx="74">
                  <c:v>0.28677066649245514</c:v>
                </c:pt>
                <c:pt idx="75">
                  <c:v>0.28913034274306121</c:v>
                </c:pt>
                <c:pt idx="76">
                  <c:v>0.27109973978168217</c:v>
                </c:pt>
                <c:pt idx="77">
                  <c:v>0.26807640512191683</c:v>
                </c:pt>
                <c:pt idx="78">
                  <c:v>0.25766790885644564</c:v>
                </c:pt>
                <c:pt idx="79">
                  <c:v>0.24535954480989922</c:v>
                </c:pt>
                <c:pt idx="80">
                  <c:v>0.25522841076740271</c:v>
                </c:pt>
                <c:pt idx="81">
                  <c:v>0.24484483011723965</c:v>
                </c:pt>
                <c:pt idx="82">
                  <c:v>0.23199825554054126</c:v>
                </c:pt>
                <c:pt idx="83">
                  <c:v>0.22661426807305401</c:v>
                </c:pt>
                <c:pt idx="84">
                  <c:v>0.22746521383850654</c:v>
                </c:pt>
                <c:pt idx="85">
                  <c:v>0.21873559752583932</c:v>
                </c:pt>
                <c:pt idx="86">
                  <c:v>0.21620396766344468</c:v>
                </c:pt>
                <c:pt idx="87">
                  <c:v>0.20933879594445937</c:v>
                </c:pt>
                <c:pt idx="88">
                  <c:v>0.22090681135137294</c:v>
                </c:pt>
                <c:pt idx="89">
                  <c:v>0.21941165699383655</c:v>
                </c:pt>
                <c:pt idx="90">
                  <c:v>0.20106071515075627</c:v>
                </c:pt>
                <c:pt idx="91">
                  <c:v>0.19122721165507112</c:v>
                </c:pt>
                <c:pt idx="92">
                  <c:v>0.18995722488970182</c:v>
                </c:pt>
                <c:pt idx="93">
                  <c:v>0.1885728445850697</c:v>
                </c:pt>
                <c:pt idx="94">
                  <c:v>0.18368975299662171</c:v>
                </c:pt>
                <c:pt idx="95">
                  <c:v>0.1639315359786771</c:v>
                </c:pt>
                <c:pt idx="96">
                  <c:v>0.1595908958950773</c:v>
                </c:pt>
                <c:pt idx="97">
                  <c:v>0.14971629458808242</c:v>
                </c:pt>
                <c:pt idx="98">
                  <c:v>0.14734467072225133</c:v>
                </c:pt>
                <c:pt idx="99">
                  <c:v>0.14060123497961513</c:v>
                </c:pt>
                <c:pt idx="100">
                  <c:v>0.12922117828201621</c:v>
                </c:pt>
                <c:pt idx="101">
                  <c:v>0.11704633993403561</c:v>
                </c:pt>
                <c:pt idx="102">
                  <c:v>0.11949672371909348</c:v>
                </c:pt>
                <c:pt idx="103">
                  <c:v>0.11054864078435774</c:v>
                </c:pt>
                <c:pt idx="104">
                  <c:v>0.10187705762236182</c:v>
                </c:pt>
                <c:pt idx="105">
                  <c:v>8.6336604717439105E-2</c:v>
                </c:pt>
                <c:pt idx="106">
                  <c:v>6.3728648663328794E-2</c:v>
                </c:pt>
                <c:pt idx="107">
                  <c:v>7.6779678098849266E-2</c:v>
                </c:pt>
                <c:pt idx="108">
                  <c:v>6.3074574084150917E-2</c:v>
                </c:pt>
                <c:pt idx="109">
                  <c:v>4.5319386724756695E-2</c:v>
                </c:pt>
                <c:pt idx="110">
                  <c:v>4.0823624180412715E-2</c:v>
                </c:pt>
                <c:pt idx="111">
                  <c:v>3.970047697794684E-2</c:v>
                </c:pt>
                <c:pt idx="112">
                  <c:v>2.4387589950415806E-2</c:v>
                </c:pt>
                <c:pt idx="113">
                  <c:v>2.928627281553256E-2</c:v>
                </c:pt>
                <c:pt idx="114">
                  <c:v>1.6269718244033442E-2</c:v>
                </c:pt>
                <c:pt idx="115">
                  <c:v>1.6375700046085032E-2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157056"/>
        <c:axId val="138192384"/>
      </c:scatterChart>
      <c:valAx>
        <c:axId val="13815705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38192384"/>
        <c:crosses val="autoZero"/>
        <c:crossBetween val="midCat"/>
      </c:valAx>
      <c:valAx>
        <c:axId val="13819238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38157056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4.2075736325385693E-3</c:v>
                </c:pt>
                <c:pt idx="40">
                  <c:v>8.4151472650771404E-3</c:v>
                </c:pt>
                <c:pt idx="41">
                  <c:v>1.4025245441795234E-2</c:v>
                </c:pt>
                <c:pt idx="42">
                  <c:v>1.3323983169705471E-2</c:v>
                </c:pt>
                <c:pt idx="43">
                  <c:v>3.2959326788218793E-2</c:v>
                </c:pt>
                <c:pt idx="44">
                  <c:v>4.9088359046283322E-2</c:v>
                </c:pt>
                <c:pt idx="45">
                  <c:v>8.4151472650771414E-2</c:v>
                </c:pt>
                <c:pt idx="46">
                  <c:v>0.19915848527349231</c:v>
                </c:pt>
                <c:pt idx="47">
                  <c:v>0.37447405329593264</c:v>
                </c:pt>
                <c:pt idx="48">
                  <c:v>0.68793828892005637</c:v>
                </c:pt>
                <c:pt idx="49">
                  <c:v>0.833099579242637</c:v>
                </c:pt>
                <c:pt idx="50">
                  <c:v>1</c:v>
                </c:pt>
                <c:pt idx="51">
                  <c:v>0.70967741935483875</c:v>
                </c:pt>
                <c:pt idx="52">
                  <c:v>0.37377279102384303</c:v>
                </c:pt>
                <c:pt idx="53">
                  <c:v>0.31556802244039289</c:v>
                </c:pt>
                <c:pt idx="54">
                  <c:v>0.27208976157082715</c:v>
                </c:pt>
                <c:pt idx="55">
                  <c:v>0.24824684431977553</c:v>
                </c:pt>
                <c:pt idx="56">
                  <c:v>0.24333800841514761</c:v>
                </c:pt>
                <c:pt idx="57">
                  <c:v>0.21178120617110857</c:v>
                </c:pt>
                <c:pt idx="58">
                  <c:v>0.20336605890603063</c:v>
                </c:pt>
                <c:pt idx="59">
                  <c:v>0.19635343618513307</c:v>
                </c:pt>
                <c:pt idx="60">
                  <c:v>0.17391304347826061</c:v>
                </c:pt>
                <c:pt idx="61">
                  <c:v>0.16690042075736428</c:v>
                </c:pt>
                <c:pt idx="62">
                  <c:v>0.16690042075736303</c:v>
                </c:pt>
                <c:pt idx="63">
                  <c:v>0.16760168302945291</c:v>
                </c:pt>
                <c:pt idx="64">
                  <c:v>0.15287517531556791</c:v>
                </c:pt>
                <c:pt idx="65">
                  <c:v>0.15357643758765779</c:v>
                </c:pt>
                <c:pt idx="66">
                  <c:v>0.15638148667601606</c:v>
                </c:pt>
                <c:pt idx="67">
                  <c:v>0.14235624123422216</c:v>
                </c:pt>
                <c:pt idx="68">
                  <c:v>0.14936886395511975</c:v>
                </c:pt>
                <c:pt idx="69">
                  <c:v>0.13955119214586265</c:v>
                </c:pt>
                <c:pt idx="70">
                  <c:v>0.14656381486676023</c:v>
                </c:pt>
                <c:pt idx="71">
                  <c:v>0.1353436185133246</c:v>
                </c:pt>
                <c:pt idx="72">
                  <c:v>0.13183730715287398</c:v>
                </c:pt>
                <c:pt idx="73">
                  <c:v>0.12201963534361936</c:v>
                </c:pt>
                <c:pt idx="74">
                  <c:v>0.12692847124824727</c:v>
                </c:pt>
                <c:pt idx="75">
                  <c:v>0.12482468443197642</c:v>
                </c:pt>
                <c:pt idx="76">
                  <c:v>0.11991584852734972</c:v>
                </c:pt>
                <c:pt idx="77">
                  <c:v>0.11570827489481045</c:v>
                </c:pt>
                <c:pt idx="78">
                  <c:v>0.11009817671809263</c:v>
                </c:pt>
                <c:pt idx="79">
                  <c:v>0.11009817671809263</c:v>
                </c:pt>
                <c:pt idx="80">
                  <c:v>0.11079943899018128</c:v>
                </c:pt>
                <c:pt idx="81">
                  <c:v>9.9579242636748125E-2</c:v>
                </c:pt>
                <c:pt idx="82">
                  <c:v>0.1044880785413736</c:v>
                </c:pt>
                <c:pt idx="83">
                  <c:v>9.7475455820477258E-2</c:v>
                </c:pt>
                <c:pt idx="84">
                  <c:v>9.6774193548387386E-2</c:v>
                </c:pt>
                <c:pt idx="85">
                  <c:v>9.6072931276296278E-2</c:v>
                </c:pt>
                <c:pt idx="86">
                  <c:v>9.1865357643759457E-2</c:v>
                </c:pt>
                <c:pt idx="87">
                  <c:v>9.1865357643758222E-2</c:v>
                </c:pt>
                <c:pt idx="88">
                  <c:v>9.5371669004207626E-2</c:v>
                </c:pt>
                <c:pt idx="89">
                  <c:v>9.467040673211774E-2</c:v>
                </c:pt>
                <c:pt idx="90">
                  <c:v>8.4852734922861897E-2</c:v>
                </c:pt>
                <c:pt idx="91">
                  <c:v>8.3450210378680903E-2</c:v>
                </c:pt>
                <c:pt idx="92">
                  <c:v>8.2047685834502379E-2</c:v>
                </c:pt>
                <c:pt idx="93">
                  <c:v>8.2047685834501144E-2</c:v>
                </c:pt>
                <c:pt idx="94">
                  <c:v>7.854137447405421E-2</c:v>
                </c:pt>
                <c:pt idx="95">
                  <c:v>7.1528751753155415E-2</c:v>
                </c:pt>
                <c:pt idx="96">
                  <c:v>6.8723702664797118E-2</c:v>
                </c:pt>
                <c:pt idx="97">
                  <c:v>6.4516129032257841E-2</c:v>
                </c:pt>
                <c:pt idx="98">
                  <c:v>6.3814866760167968E-2</c:v>
                </c:pt>
                <c:pt idx="99">
                  <c:v>6.1009817671809678E-2</c:v>
                </c:pt>
                <c:pt idx="100">
                  <c:v>5.4698457223000763E-2</c:v>
                </c:pt>
                <c:pt idx="101">
                  <c:v>4.9789621318374062E-2</c:v>
                </c:pt>
                <c:pt idx="102">
                  <c:v>5.4698457223001991E-2</c:v>
                </c:pt>
                <c:pt idx="103">
                  <c:v>4.6283309957923437E-2</c:v>
                </c:pt>
                <c:pt idx="104">
                  <c:v>4.4880785413744913E-2</c:v>
                </c:pt>
                <c:pt idx="105">
                  <c:v>3.7166900420757466E-2</c:v>
                </c:pt>
                <c:pt idx="106">
                  <c:v>2.6647966339409274E-2</c:v>
                </c:pt>
                <c:pt idx="107">
                  <c:v>3.2959326788220646E-2</c:v>
                </c:pt>
                <c:pt idx="108">
                  <c:v>2.7349228611500381E-2</c:v>
                </c:pt>
                <c:pt idx="109">
                  <c:v>1.9635343618512938E-2</c:v>
                </c:pt>
                <c:pt idx="110">
                  <c:v>1.8232819074333179E-2</c:v>
                </c:pt>
                <c:pt idx="111">
                  <c:v>1.6830294530155877E-2</c:v>
                </c:pt>
                <c:pt idx="112">
                  <c:v>1.0518934081344503E-2</c:v>
                </c:pt>
                <c:pt idx="113">
                  <c:v>1.2622720897616601E-2</c:v>
                </c:pt>
                <c:pt idx="114">
                  <c:v>7.0126227208987951E-3</c:v>
                </c:pt>
                <c:pt idx="115">
                  <c:v>7.0126227208963362E-3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0.99513352455453707</c:v>
                </c:pt>
                <c:pt idx="40">
                  <c:v>0.98703732863149118</c:v>
                </c:pt>
                <c:pt idx="41">
                  <c:v>0.97628686476808813</c:v>
                </c:pt>
                <c:pt idx="42">
                  <c:v>0.96733764898411656</c:v>
                </c:pt>
                <c:pt idx="43">
                  <c:v>0.94915889047971291</c:v>
                </c:pt>
                <c:pt idx="44">
                  <c:v>0.92676789934776371</c:v>
                </c:pt>
                <c:pt idx="45">
                  <c:v>0.89401527389327917</c:v>
                </c:pt>
                <c:pt idx="46">
                  <c:v>0.8295080154803256</c:v>
                </c:pt>
                <c:pt idx="47">
                  <c:v>0.72853381311150711</c:v>
                </c:pt>
                <c:pt idx="48">
                  <c:v>0.57368404987588573</c:v>
                </c:pt>
                <c:pt idx="49">
                  <c:v>0.41616784487937075</c:v>
                </c:pt>
                <c:pt idx="50">
                  <c:v>0.26022875930623257</c:v>
                </c:pt>
                <c:pt idx="51">
                  <c:v>0.16662787873413654</c:v>
                </c:pt>
                <c:pt idx="52">
                  <c:v>0.1256445380245419</c:v>
                </c:pt>
                <c:pt idx="53">
                  <c:v>9.6666773303888842E-2</c:v>
                </c:pt>
                <c:pt idx="54">
                  <c:v>7.5958012271333364E-2</c:v>
                </c:pt>
                <c:pt idx="55">
                  <c:v>6.0011912496647057E-2</c:v>
                </c:pt>
                <c:pt idx="56">
                  <c:v>4.7091876559304024E-2</c:v>
                </c:pt>
                <c:pt idx="57">
                  <c:v>3.7776302317066857E-2</c:v>
                </c:pt>
                <c:pt idx="58">
                  <c:v>3.0262656307267544E-2</c:v>
                </c:pt>
                <c:pt idx="59">
                  <c:v>2.4220376359098905E-2</c:v>
                </c:pt>
                <c:pt idx="60">
                  <c:v>1.9757561339777574E-2</c:v>
                </c:pt>
                <c:pt idx="61">
                  <c:v>1.6171409945462067E-2</c:v>
                </c:pt>
                <c:pt idx="62">
                  <c:v>1.3203214413324504E-2</c:v>
                </c:pt>
                <c:pt idx="63">
                  <c:v>1.0705660196567268E-2</c:v>
                </c:pt>
                <c:pt idx="64">
                  <c:v>8.7880683937818782E-3</c:v>
                </c:pt>
                <c:pt idx="65">
                  <c:v>7.1892310533521186E-3</c:v>
                </c:pt>
                <c:pt idx="66">
                  <c:v>5.8344693593397334E-3</c:v>
                </c:pt>
                <c:pt idx="67">
                  <c:v>4.792529322360406E-3</c:v>
                </c:pt>
                <c:pt idx="68">
                  <c:v>3.8884781783858902E-3</c:v>
                </c:pt>
                <c:pt idx="69">
                  <c:v>3.1834313456982066E-3</c:v>
                </c:pt>
                <c:pt idx="70">
                  <c:v>2.5645825123407073E-3</c:v>
                </c:pt>
                <c:pt idx="71">
                  <c:v>2.0886860636404325E-3</c:v>
                </c:pt>
                <c:pt idx="72">
                  <c:v>1.7004088280563323E-3</c:v>
                </c:pt>
                <c:pt idx="73">
                  <c:v>1.3973653537937558E-3</c:v>
                </c:pt>
                <c:pt idx="74">
                  <c:v>1.135141160819475E-3</c:v>
                </c:pt>
                <c:pt idx="75">
                  <c:v>9.1965480292355295E-4</c:v>
                </c:pt>
                <c:pt idx="76">
                  <c:v>7.4743410755007123E-4</c:v>
                </c:pt>
                <c:pt idx="77">
                  <c:v>6.0856779589635313E-4</c:v>
                </c:pt>
                <c:pt idx="78">
                  <c:v>4.979513060239249E-4</c:v>
                </c:pt>
                <c:pt idx="79">
                  <c:v>4.0616988138431065E-4</c:v>
                </c:pt>
                <c:pt idx="80">
                  <c:v>3.2906439078483896E-4</c:v>
                </c:pt>
                <c:pt idx="81">
                  <c:v>2.7055273057341456E-4</c:v>
                </c:pt>
                <c:pt idx="82">
                  <c:v>2.1964600638024745E-4</c:v>
                </c:pt>
                <c:pt idx="83">
                  <c:v>1.7993637326829681E-4</c:v>
                </c:pt>
                <c:pt idx="84">
                  <c:v>1.4690702427466729E-4</c:v>
                </c:pt>
                <c:pt idx="85">
                  <c:v>1.1959253481430565E-4</c:v>
                </c:pt>
                <c:pt idx="86">
                  <c:v>9.77057440127993E-5</c:v>
                </c:pt>
                <c:pt idx="87">
                  <c:v>7.9470860582131486E-5</c:v>
                </c:pt>
                <c:pt idx="88">
                  <c:v>6.3651986219159795E-5</c:v>
                </c:pt>
                <c:pt idx="89">
                  <c:v>5.0529342956129319E-5</c:v>
                </c:pt>
                <c:pt idx="90">
                  <c:v>4.0661306334177638E-5</c:v>
                </c:pt>
                <c:pt idx="91">
                  <c:v>3.2567467274646766E-5</c:v>
                </c:pt>
                <c:pt idx="92">
                  <c:v>2.5918373355970914E-5</c:v>
                </c:pt>
                <c:pt idx="93">
                  <c:v>2.0370090205723557E-5</c:v>
                </c:pt>
                <c:pt idx="94">
                  <c:v>1.5924332312344802E-5</c:v>
                </c:pt>
                <c:pt idx="95">
                  <c:v>1.2547566069165406E-5</c:v>
                </c:pt>
                <c:pt idx="96">
                  <c:v>9.8353062248923706E-6</c:v>
                </c:pt>
                <c:pt idx="97">
                  <c:v>7.70695382146247E-6</c:v>
                </c:pt>
                <c:pt idx="98">
                  <c:v>5.9488101601390397E-6</c:v>
                </c:pt>
                <c:pt idx="99">
                  <c:v>4.5455408267391917E-6</c:v>
                </c:pt>
                <c:pt idx="100">
                  <c:v>3.4905585482025714E-6</c:v>
                </c:pt>
                <c:pt idx="101">
                  <c:v>2.6859956229197124E-6</c:v>
                </c:pt>
                <c:pt idx="102">
                  <c:v>1.9553581490638905E-6</c:v>
                </c:pt>
                <c:pt idx="103">
                  <c:v>1.4359420159593128E-6</c:v>
                </c:pt>
                <c:pt idx="104">
                  <c:v>1.0166035160352749E-6</c:v>
                </c:pt>
                <c:pt idx="105">
                  <c:v>7.2627508096445581E-7</c:v>
                </c:pt>
                <c:pt idx="106">
                  <c:v>5.5134853083060875E-7</c:v>
                </c:pt>
                <c:pt idx="107">
                  <c:v>3.7037345634871599E-7</c:v>
                </c:pt>
                <c:pt idx="108">
                  <c:v>2.4498659312310878E-7</c:v>
                </c:pt>
                <c:pt idx="109">
                  <c:v>1.6981173500685287E-7</c:v>
                </c:pt>
                <c:pt idx="110">
                  <c:v>1.1184193515756391E-7</c:v>
                </c:pt>
                <c:pt idx="111">
                  <c:v>6.6982570157136934E-8</c:v>
                </c:pt>
                <c:pt idx="112">
                  <c:v>4.3550468231678963E-8</c:v>
                </c:pt>
                <c:pt idx="113">
                  <c:v>2.0047272508705305E-8</c:v>
                </c:pt>
                <c:pt idx="114">
                  <c:v>9.1332018614664889E-9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213632"/>
        <c:axId val="138232192"/>
      </c:scatterChart>
      <c:valAx>
        <c:axId val="13821363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38232192"/>
        <c:crosses val="autoZero"/>
        <c:crossBetween val="midCat"/>
      </c:valAx>
      <c:valAx>
        <c:axId val="13823219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38213632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980438171211129"/>
          <c:y val="0.1623999625968129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120.32120583340763</c:v>
                </c:pt>
                <c:pt idx="1">
                  <c:v>114.50796550075462</c:v>
                </c:pt>
                <c:pt idx="2">
                  <c:v>100.71499598524777</c:v>
                </c:pt>
                <c:pt idx="3">
                  <c:v>90.715852767445</c:v>
                </c:pt>
                <c:pt idx="4">
                  <c:v>84.106667909687317</c:v>
                </c:pt>
                <c:pt idx="5">
                  <c:v>77.259624762312043</c:v>
                </c:pt>
                <c:pt idx="6">
                  <c:v>70.767094546983301</c:v>
                </c:pt>
                <c:pt idx="7">
                  <c:v>64.828617047916353</c:v>
                </c:pt>
                <c:pt idx="8">
                  <c:v>59.393209674605892</c:v>
                </c:pt>
                <c:pt idx="9">
                  <c:v>54.170499329428303</c:v>
                </c:pt>
                <c:pt idx="10">
                  <c:v>49.655991925985745</c:v>
                </c:pt>
                <c:pt idx="11">
                  <c:v>45.268809087478452</c:v>
                </c:pt>
                <c:pt idx="12">
                  <c:v>41.493538148877775</c:v>
                </c:pt>
                <c:pt idx="13">
                  <c:v>37.991543942923805</c:v>
                </c:pt>
                <c:pt idx="14">
                  <c:v>34.73465394607058</c:v>
                </c:pt>
                <c:pt idx="15">
                  <c:v>31.823529848650637</c:v>
                </c:pt>
                <c:pt idx="16">
                  <c:v>29.073490789244648</c:v>
                </c:pt>
                <c:pt idx="17">
                  <c:v>26.583958228759844</c:v>
                </c:pt>
                <c:pt idx="18">
                  <c:v>24.292585483808033</c:v>
                </c:pt>
                <c:pt idx="19">
                  <c:v>22.220120968368835</c:v>
                </c:pt>
                <c:pt idx="20">
                  <c:v>20.301819786818864</c:v>
                </c:pt>
                <c:pt idx="21">
                  <c:v>18.549594514186495</c:v>
                </c:pt>
                <c:pt idx="22">
                  <c:v>17.002148580034465</c:v>
                </c:pt>
                <c:pt idx="23">
                  <c:v>15.425157443715895</c:v>
                </c:pt>
                <c:pt idx="24">
                  <c:v>14.231285591631897</c:v>
                </c:pt>
                <c:pt idx="25">
                  <c:v>12.932337097201671</c:v>
                </c:pt>
                <c:pt idx="26">
                  <c:v>11.841885622636877</c:v>
                </c:pt>
                <c:pt idx="27">
                  <c:v>10.866443236040983</c:v>
                </c:pt>
                <c:pt idx="28">
                  <c:v>9.9261700717114927</c:v>
                </c:pt>
                <c:pt idx="29">
                  <c:v>9.0429558188865169</c:v>
                </c:pt>
                <c:pt idx="30">
                  <c:v>8.2723532067899885</c:v>
                </c:pt>
                <c:pt idx="31">
                  <c:v>7.5581205610864437</c:v>
                </c:pt>
                <c:pt idx="32">
                  <c:v>6.8930451380477189</c:v>
                </c:pt>
                <c:pt idx="33">
                  <c:v>6.3215900177166109</c:v>
                </c:pt>
                <c:pt idx="34">
                  <c:v>6.1784345532837914</c:v>
                </c:pt>
                <c:pt idx="35">
                  <c:v>5.3807996057952661</c:v>
                </c:pt>
                <c:pt idx="36">
                  <c:v>5.2073038595505983</c:v>
                </c:pt>
                <c:pt idx="37">
                  <c:v>4.4768987585749214</c:v>
                </c:pt>
                <c:pt idx="38">
                  <c:v>4.1327086962958086</c:v>
                </c:pt>
                <c:pt idx="39">
                  <c:v>3.7741326866292537</c:v>
                </c:pt>
                <c:pt idx="40">
                  <c:v>3.4421944745077884</c:v>
                </c:pt>
                <c:pt idx="41">
                  <c:v>3.0724450581599321</c:v>
                </c:pt>
                <c:pt idx="42">
                  <c:v>2.8760816486109637</c:v>
                </c:pt>
                <c:pt idx="43">
                  <c:v>2.6062657852025217</c:v>
                </c:pt>
                <c:pt idx="44">
                  <c:v>2.3701354195408513</c:v>
                </c:pt>
                <c:pt idx="45">
                  <c:v>2.1893639256365089</c:v>
                </c:pt>
                <c:pt idx="46">
                  <c:v>1.9972417862270013</c:v>
                </c:pt>
                <c:pt idx="47">
                  <c:v>1.8223009794518923</c:v>
                </c:pt>
                <c:pt idx="48">
                  <c:v>1.6649695322884572</c:v>
                </c:pt>
                <c:pt idx="49">
                  <c:v>1.5259486563124014</c:v>
                </c:pt>
                <c:pt idx="50">
                  <c:v>1.385808594286436</c:v>
                </c:pt>
                <c:pt idx="51">
                  <c:v>1.2744864792598125</c:v>
                </c:pt>
                <c:pt idx="52">
                  <c:v>1.1620520876826903</c:v>
                </c:pt>
                <c:pt idx="53">
                  <c:v>1.0634368506397593</c:v>
                </c:pt>
                <c:pt idx="54">
                  <c:v>0.96815906690202957</c:v>
                </c:pt>
                <c:pt idx="55">
                  <c:v>0.88942867942811199</c:v>
                </c:pt>
                <c:pt idx="56">
                  <c:v>0.80863520490589424</c:v>
                </c:pt>
                <c:pt idx="57">
                  <c:v>0.73601533955863097</c:v>
                </c:pt>
                <c:pt idx="58">
                  <c:v>0.67454649144528378</c:v>
                </c:pt>
                <c:pt idx="59">
                  <c:v>0.61561178801143368</c:v>
                </c:pt>
                <c:pt idx="60">
                  <c:v>0.56216541532123521</c:v>
                </c:pt>
                <c:pt idx="61">
                  <c:v>0.5144123101799748</c:v>
                </c:pt>
                <c:pt idx="62">
                  <c:v>0.46799724501151085</c:v>
                </c:pt>
                <c:pt idx="63">
                  <c:v>0.42839464490905427</c:v>
                </c:pt>
                <c:pt idx="64">
                  <c:v>0.39303873827969332</c:v>
                </c:pt>
                <c:pt idx="65">
                  <c:v>0.35806807820871084</c:v>
                </c:pt>
                <c:pt idx="66">
                  <c:v>0.32663637277861424</c:v>
                </c:pt>
                <c:pt idx="67">
                  <c:v>0.30023330407363424</c:v>
                </c:pt>
                <c:pt idx="68">
                  <c:v>0.27301859025466579</c:v>
                </c:pt>
                <c:pt idx="69">
                  <c:v>0.24944107314383412</c:v>
                </c:pt>
                <c:pt idx="70">
                  <c:v>0.22803665756400601</c:v>
                </c:pt>
                <c:pt idx="71">
                  <c:v>0.20809569652746956</c:v>
                </c:pt>
                <c:pt idx="72">
                  <c:v>0.19044850214460413</c:v>
                </c:pt>
                <c:pt idx="73">
                  <c:v>0.17488935076528764</c:v>
                </c:pt>
                <c:pt idx="74">
                  <c:v>0.1595080525862165</c:v>
                </c:pt>
                <c:pt idx="75">
                  <c:v>0.14580936237160494</c:v>
                </c:pt>
                <c:pt idx="76">
                  <c:v>0.13299341425699415</c:v>
                </c:pt>
                <c:pt idx="77">
                  <c:v>0.12157436215671201</c:v>
                </c:pt>
                <c:pt idx="78">
                  <c:v>0.11123606875787294</c:v>
                </c:pt>
                <c:pt idx="79">
                  <c:v>0.10132417879462227</c:v>
                </c:pt>
                <c:pt idx="80">
                  <c:v>9.2576259732468344E-2</c:v>
                </c:pt>
                <c:pt idx="81">
                  <c:v>8.5067282586509807E-2</c:v>
                </c:pt>
                <c:pt idx="82">
                  <c:v>7.7460440611843026E-2</c:v>
                </c:pt>
                <c:pt idx="83">
                  <c:v>7.0831437971757574E-2</c:v>
                </c:pt>
                <c:pt idx="84">
                  <c:v>6.483298017165251E-2</c:v>
                </c:pt>
                <c:pt idx="85">
                  <c:v>5.9172753878741491E-2</c:v>
                </c:pt>
                <c:pt idx="86">
                  <c:v>5.4167765055858061E-2</c:v>
                </c:pt>
                <c:pt idx="87">
                  <c:v>4.9442607829149915E-2</c:v>
                </c:pt>
                <c:pt idx="88">
                  <c:v>4.5196401260916702E-2</c:v>
                </c:pt>
                <c:pt idx="89">
                  <c:v>4.1317049326472392E-2</c:v>
                </c:pt>
                <c:pt idx="90">
                  <c:v>3.7844974123919524E-2</c:v>
                </c:pt>
                <c:pt idx="91">
                  <c:v>3.4561240573248456E-2</c:v>
                </c:pt>
                <c:pt idx="92">
                  <c:v>3.1591760210985302E-2</c:v>
                </c:pt>
                <c:pt idx="93">
                  <c:v>2.8858376756119779E-2</c:v>
                </c:pt>
                <c:pt idx="94">
                  <c:v>2.6402765245323145E-2</c:v>
                </c:pt>
                <c:pt idx="95">
                  <c:v>2.4112149874466148E-2</c:v>
                </c:pt>
                <c:pt idx="96">
                  <c:v>2.2046422739836181E-2</c:v>
                </c:pt>
                <c:pt idx="97">
                  <c:v>2.0156418966931426E-2</c:v>
                </c:pt>
                <c:pt idx="98">
                  <c:v>1.8420100906281135E-2</c:v>
                </c:pt>
                <c:pt idx="99">
                  <c:v>1.6830476524045058E-2</c:v>
                </c:pt>
                <c:pt idx="100">
                  <c:v>1.5412063950888944E-2</c:v>
                </c:pt>
                <c:pt idx="101">
                  <c:v>1.4107054858837629E-2</c:v>
                </c:pt>
                <c:pt idx="102">
                  <c:v>1.2825939638024815E-2</c:v>
                </c:pt>
                <c:pt idx="103">
                  <c:v>1.1756316543442754E-2</c:v>
                </c:pt>
                <c:pt idx="104">
                  <c:v>1.0726990676233089E-2</c:v>
                </c:pt>
                <c:pt idx="105">
                  <c:v>9.8082691137873924E-3</c:v>
                </c:pt>
                <c:pt idx="106">
                  <c:v>8.9912813765342849E-3</c:v>
                </c:pt>
                <c:pt idx="107">
                  <c:v>8.2232969720338576E-3</c:v>
                </c:pt>
                <c:pt idx="108">
                  <c:v>7.5141392133005963E-3</c:v>
                </c:pt>
                <c:pt idx="109">
                  <c:v>6.8666168416693782E-3</c:v>
                </c:pt>
                <c:pt idx="110">
                  <c:v>6.2574839983340364E-3</c:v>
                </c:pt>
                <c:pt idx="111">
                  <c:v>5.7293646189394559E-3</c:v>
                </c:pt>
                <c:pt idx="112">
                  <c:v>5.2377590499525766E-3</c:v>
                </c:pt>
                <c:pt idx="113">
                  <c:v>4.7886459296639572E-3</c:v>
                </c:pt>
                <c:pt idx="114">
                  <c:v>4.378031687002606E-3</c:v>
                </c:pt>
                <c:pt idx="115">
                  <c:v>4.004949553088809E-3</c:v>
                </c:pt>
                <c:pt idx="116">
                  <c:v>3.6610433416295256E-3</c:v>
                </c:pt>
                <c:pt idx="117">
                  <c:v>3.3468835285553004E-3</c:v>
                </c:pt>
                <c:pt idx="118">
                  <c:v>3.0825680398626583E-3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1.1120082620516862E-2</c:v>
                </c:pt>
                <c:pt idx="40">
                  <c:v>7.6013085778178863E-2</c:v>
                </c:pt>
                <c:pt idx="41">
                  <c:v>0.12668847629696448</c:v>
                </c:pt>
                <c:pt idx="42">
                  <c:v>0.12035405248211653</c:v>
                </c:pt>
                <c:pt idx="43">
                  <c:v>0.29771791929786739</c:v>
                </c:pt>
                <c:pt idx="44">
                  <c:v>0.44340966703937701</c:v>
                </c:pt>
                <c:pt idx="45">
                  <c:v>0.76013085778178846</c:v>
                </c:pt>
                <c:pt idx="46">
                  <c:v>1.7989763634169011</c:v>
                </c:pt>
                <c:pt idx="47">
                  <c:v>3.3825823171289588</c:v>
                </c:pt>
                <c:pt idx="48">
                  <c:v>6.2140697623661252</c:v>
                </c:pt>
                <c:pt idx="49">
                  <c:v>7.5252954920397119</c:v>
                </c:pt>
                <c:pt idx="50">
                  <c:v>9.0328883599735867</c:v>
                </c:pt>
                <c:pt idx="51">
                  <c:v>6.4104369006264221</c:v>
                </c:pt>
                <c:pt idx="52">
                  <c:v>3.3762478933141082</c:v>
                </c:pt>
                <c:pt idx="53">
                  <c:v>2.8504907166817191</c:v>
                </c:pt>
                <c:pt idx="54">
                  <c:v>2.4577564401611127</c:v>
                </c:pt>
                <c:pt idx="55">
                  <c:v>2.2423860304562666</c:v>
                </c:pt>
                <c:pt idx="56">
                  <c:v>2.1980450637523461</c:v>
                </c:pt>
                <c:pt idx="57">
                  <c:v>1.912995992084177</c:v>
                </c:pt>
                <c:pt idx="58">
                  <c:v>1.8369829063059839</c:v>
                </c:pt>
                <c:pt idx="59">
                  <c:v>1.7736386681575027</c:v>
                </c:pt>
                <c:pt idx="60">
                  <c:v>1.5709371060823685</c:v>
                </c:pt>
                <c:pt idx="61">
                  <c:v>1.5075928679338872</c:v>
                </c:pt>
                <c:pt idx="62">
                  <c:v>1.5075928679338659</c:v>
                </c:pt>
                <c:pt idx="63">
                  <c:v>1.5139272917487432</c:v>
                </c:pt>
                <c:pt idx="64">
                  <c:v>1.3809043916369177</c:v>
                </c:pt>
                <c:pt idx="65">
                  <c:v>1.3872388154517665</c:v>
                </c:pt>
                <c:pt idx="66">
                  <c:v>1.4125765107111619</c:v>
                </c:pt>
                <c:pt idx="67">
                  <c:v>1.2858880344141852</c:v>
                </c:pt>
                <c:pt idx="68">
                  <c:v>1.3492322725626735</c:v>
                </c:pt>
                <c:pt idx="69">
                  <c:v>1.2605503391548183</c:v>
                </c:pt>
                <c:pt idx="70">
                  <c:v>1.323894577303264</c:v>
                </c:pt>
                <c:pt idx="71">
                  <c:v>1.2225437962657253</c:v>
                </c:pt>
                <c:pt idx="72">
                  <c:v>1.1908716771914669</c:v>
                </c:pt>
                <c:pt idx="73">
                  <c:v>1.1021897437835975</c:v>
                </c:pt>
                <c:pt idx="74">
                  <c:v>1.1465307104875251</c:v>
                </c:pt>
                <c:pt idx="75">
                  <c:v>1.1275274390429786</c:v>
                </c:pt>
                <c:pt idx="76">
                  <c:v>1.083186472339051</c:v>
                </c:pt>
                <c:pt idx="77">
                  <c:v>1.045179929449958</c:v>
                </c:pt>
                <c:pt idx="78">
                  <c:v>0.99450453893118151</c:v>
                </c:pt>
                <c:pt idx="79">
                  <c:v>0.99450453893118151</c:v>
                </c:pt>
                <c:pt idx="80">
                  <c:v>1.0008389627460019</c:v>
                </c:pt>
                <c:pt idx="81">
                  <c:v>0.89948818170846323</c:v>
                </c:pt>
                <c:pt idx="82">
                  <c:v>0.94382914841237664</c:v>
                </c:pt>
                <c:pt idx="83">
                  <c:v>0.88048491026391673</c:v>
                </c:pt>
                <c:pt idx="84">
                  <c:v>0.87415048644905369</c:v>
                </c:pt>
                <c:pt idx="85">
                  <c:v>0.86781606263420485</c:v>
                </c:pt>
                <c:pt idx="86">
                  <c:v>0.82980951974512607</c:v>
                </c:pt>
                <c:pt idx="87">
                  <c:v>0.82980951974511186</c:v>
                </c:pt>
                <c:pt idx="88">
                  <c:v>0.86148163881937023</c:v>
                </c:pt>
                <c:pt idx="89">
                  <c:v>0.85514721500450719</c:v>
                </c:pt>
                <c:pt idx="90">
                  <c:v>0.76646528159663774</c:v>
                </c:pt>
                <c:pt idx="91">
                  <c:v>0.75379643396694007</c:v>
                </c:pt>
                <c:pt idx="92">
                  <c:v>0.74112758633725662</c:v>
                </c:pt>
                <c:pt idx="93">
                  <c:v>0.74112758633722819</c:v>
                </c:pt>
                <c:pt idx="94">
                  <c:v>0.70945546726301245</c:v>
                </c:pt>
                <c:pt idx="95">
                  <c:v>0.64611122911450991</c:v>
                </c:pt>
                <c:pt idx="96">
                  <c:v>0.62077353385512879</c:v>
                </c:pt>
                <c:pt idx="97">
                  <c:v>0.58276699096603579</c:v>
                </c:pt>
                <c:pt idx="98">
                  <c:v>0.57643256715120117</c:v>
                </c:pt>
                <c:pt idx="99">
                  <c:v>0.55109487189177742</c:v>
                </c:pt>
                <c:pt idx="100">
                  <c:v>0.49408505755818055</c:v>
                </c:pt>
                <c:pt idx="101">
                  <c:v>0.44974409085422451</c:v>
                </c:pt>
                <c:pt idx="102">
                  <c:v>0.49408505755816634</c:v>
                </c:pt>
                <c:pt idx="103">
                  <c:v>0.41807197177998034</c:v>
                </c:pt>
                <c:pt idx="104">
                  <c:v>0.40540312415028268</c:v>
                </c:pt>
                <c:pt idx="105">
                  <c:v>0.33572446218695973</c:v>
                </c:pt>
                <c:pt idx="106">
                  <c:v>0.24070810496422723</c:v>
                </c:pt>
                <c:pt idx="107">
                  <c:v>0.29771791929788094</c:v>
                </c:pt>
                <c:pt idx="108">
                  <c:v>0.24704252877907606</c:v>
                </c:pt>
                <c:pt idx="109">
                  <c:v>0.1773638668157389</c:v>
                </c:pt>
                <c:pt idx="110">
                  <c:v>0.16469501918605545</c:v>
                </c:pt>
                <c:pt idx="111">
                  <c:v>0.15202617155637199</c:v>
                </c:pt>
                <c:pt idx="112">
                  <c:v>9.5016357222704073E-2</c:v>
                </c:pt>
                <c:pt idx="113">
                  <c:v>0.11401962866727899</c:v>
                </c:pt>
                <c:pt idx="114">
                  <c:v>6.334423814848833E-2</c:v>
                </c:pt>
                <c:pt idx="115">
                  <c:v>6.3344238148474119E-2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8346880"/>
        <c:axId val="138349184"/>
      </c:scatterChart>
      <c:valAx>
        <c:axId val="138346880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138349184"/>
        <c:crosses val="autoZero"/>
        <c:crossBetween val="midCat"/>
        <c:majorUnit val="10"/>
        <c:minorUnit val="10"/>
      </c:valAx>
      <c:valAx>
        <c:axId val="138349184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138346880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151"/>
    <col min="2" max="2" width="10.7109375" style="151" customWidth="1"/>
    <col min="3" max="3" width="16.140625" style="151" customWidth="1"/>
    <col min="4" max="4" width="10.5703125" style="151" customWidth="1"/>
    <col min="5" max="5" width="9.5703125" style="151" customWidth="1"/>
    <col min="6" max="6" width="10.7109375" style="151" customWidth="1"/>
    <col min="7" max="14" width="9.5703125" style="151" customWidth="1"/>
    <col min="15" max="15" width="8.85546875" style="151"/>
    <col min="16" max="17" width="10.7109375" style="151" customWidth="1"/>
    <col min="18" max="19" width="8.85546875" style="151"/>
    <col min="20" max="20" width="9.5703125" style="151" bestFit="1" customWidth="1"/>
    <col min="21" max="21" width="8.85546875" style="151"/>
    <col min="22" max="22" width="7.5703125" style="151" customWidth="1"/>
    <col min="23" max="23" width="11.5703125" style="72" bestFit="1" customWidth="1"/>
    <col min="24" max="24" width="13" style="72" customWidth="1"/>
    <col min="25" max="37" width="8.85546875" style="72"/>
    <col min="38" max="38" width="15.85546875" style="72" customWidth="1"/>
    <col min="39" max="16384" width="8.85546875" style="72"/>
  </cols>
  <sheetData>
    <row r="1" spans="1:40" x14ac:dyDescent="0.2">
      <c r="X1" s="121"/>
      <c r="Y1" s="137"/>
      <c r="Z1" s="137"/>
      <c r="AA1" s="152"/>
      <c r="AB1" s="152"/>
    </row>
    <row r="2" spans="1:40" x14ac:dyDescent="0.2">
      <c r="X2" s="24"/>
      <c r="Y2" s="24"/>
      <c r="Z2" s="149"/>
      <c r="AA2" s="149"/>
      <c r="AB2" s="4"/>
      <c r="AC2" s="4"/>
    </row>
    <row r="3" spans="1:40" x14ac:dyDescent="0.2">
      <c r="X3" s="30"/>
      <c r="Y3" s="43"/>
      <c r="Z3" s="56"/>
      <c r="AA3" s="4"/>
      <c r="AB3" s="23"/>
      <c r="AC3" s="23"/>
    </row>
    <row r="4" spans="1:40" x14ac:dyDescent="0.2">
      <c r="X4" s="30"/>
      <c r="Y4" s="43"/>
      <c r="Z4" s="56"/>
      <c r="AA4" s="4"/>
      <c r="AB4" s="23"/>
      <c r="AC4" s="23"/>
      <c r="AL4" s="159"/>
      <c r="AM4" s="159"/>
      <c r="AN4" s="159"/>
    </row>
    <row r="5" spans="1:40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52"/>
      <c r="O5" s="52"/>
      <c r="P5" s="52"/>
      <c r="Q5" s="52"/>
      <c r="R5" s="52"/>
      <c r="S5" s="52"/>
      <c r="T5" s="49"/>
      <c r="U5" s="122"/>
      <c r="V5" s="122"/>
      <c r="W5" s="43"/>
      <c r="X5" s="30"/>
      <c r="Y5" s="43"/>
      <c r="Z5" s="4"/>
      <c r="AA5" s="143"/>
      <c r="AB5" s="143"/>
      <c r="AC5" s="143"/>
      <c r="AL5" s="159"/>
      <c r="AM5" s="159"/>
      <c r="AN5" s="159"/>
    </row>
    <row r="6" spans="1:40" x14ac:dyDescent="0.2">
      <c r="A6" s="105"/>
      <c r="B6" s="122"/>
      <c r="C6" s="122"/>
      <c r="D6" s="122"/>
      <c r="E6" s="105"/>
      <c r="F6" s="105"/>
      <c r="G6" s="105"/>
      <c r="H6" s="105"/>
      <c r="I6" s="105"/>
      <c r="J6" s="105"/>
      <c r="K6" s="105"/>
      <c r="L6" s="105"/>
      <c r="M6" s="105"/>
      <c r="N6" s="105"/>
      <c r="O6" s="122"/>
      <c r="P6" s="122"/>
      <c r="Q6" s="122"/>
      <c r="R6" s="105"/>
      <c r="S6" s="122"/>
      <c r="T6" s="122"/>
      <c r="U6" s="122"/>
      <c r="V6" s="122"/>
      <c r="W6" s="43"/>
      <c r="X6" s="30"/>
      <c r="Y6" s="43"/>
      <c r="Z6" s="4"/>
      <c r="AA6" s="134"/>
      <c r="AB6" s="56"/>
      <c r="AC6" s="56"/>
      <c r="AL6" s="159"/>
      <c r="AM6" s="159"/>
      <c r="AN6" s="159"/>
    </row>
    <row r="7" spans="1:40" ht="12.4" customHeight="1" x14ac:dyDescent="0.2">
      <c r="A7" s="54" t="str">
        <f>Table!A7</f>
        <v>NordAq Energy Inc.</v>
      </c>
      <c r="B7" s="105"/>
      <c r="C7" s="105"/>
      <c r="D7" s="105"/>
      <c r="E7" s="122"/>
      <c r="F7" s="122"/>
      <c r="G7" s="122"/>
      <c r="H7" s="122"/>
      <c r="I7" s="151" t="str">
        <f>Table!L7</f>
        <v>Sample Number:</v>
      </c>
      <c r="M7" s="70" t="str">
        <f>Table!P7</f>
        <v>5</v>
      </c>
      <c r="N7" s="122"/>
      <c r="O7" s="54"/>
      <c r="P7" s="141"/>
      <c r="Q7" s="24"/>
      <c r="R7" s="24"/>
      <c r="S7" s="149"/>
      <c r="T7" s="134"/>
      <c r="U7" s="28"/>
      <c r="V7" s="56"/>
      <c r="AE7" s="91"/>
      <c r="AF7" s="68"/>
      <c r="AG7" s="68"/>
    </row>
    <row r="8" spans="1:40" ht="12.4" customHeight="1" x14ac:dyDescent="0.2">
      <c r="A8" s="54" t="str">
        <f>Table!A8</f>
        <v>East Simpson No. 2 (USGS/Husky 1980)</v>
      </c>
      <c r="B8" s="105"/>
      <c r="C8" s="105"/>
      <c r="D8" s="105"/>
      <c r="E8" s="105"/>
      <c r="F8" s="105"/>
      <c r="G8" s="105"/>
      <c r="H8" s="105"/>
      <c r="I8" s="151" t="str">
        <f>Table!L8</f>
        <v>Sample Depth, m:</v>
      </c>
      <c r="M8" s="21">
        <f>Table!P8</f>
        <v>6067.6</v>
      </c>
      <c r="N8" s="122"/>
      <c r="O8" s="54"/>
      <c r="P8" s="141"/>
      <c r="Q8" s="24"/>
      <c r="R8" s="24"/>
      <c r="S8" s="149"/>
      <c r="T8" s="134"/>
      <c r="U8" s="28"/>
      <c r="V8" s="56"/>
      <c r="AE8" s="17"/>
      <c r="AF8" s="68"/>
      <c r="AG8" s="68"/>
    </row>
    <row r="9" spans="1:40" ht="12.4" customHeight="1" x14ac:dyDescent="0.2">
      <c r="A9" s="54" t="str">
        <f>Table!A9</f>
        <v>Torok Sandstones Formation</v>
      </c>
      <c r="B9" s="105"/>
      <c r="C9" s="105"/>
      <c r="D9" s="105"/>
      <c r="E9" s="105"/>
      <c r="F9" s="105"/>
      <c r="G9" s="105"/>
      <c r="H9" s="105"/>
      <c r="I9" s="107" t="str">
        <f>Table!L9</f>
        <v>Permeability to Air (calc), mD:</v>
      </c>
      <c r="K9" s="105"/>
      <c r="L9" s="105"/>
      <c r="M9" s="158">
        <f>Table!P9</f>
        <v>1.4802082408723689</v>
      </c>
      <c r="N9" s="122"/>
      <c r="O9" s="54" t="s">
        <v>38</v>
      </c>
      <c r="P9" s="141"/>
      <c r="Q9" s="43"/>
      <c r="R9" s="24"/>
      <c r="S9" s="24"/>
      <c r="T9" s="96"/>
      <c r="U9" s="96"/>
      <c r="V9" s="15"/>
      <c r="AE9" s="17"/>
      <c r="AF9" s="68"/>
      <c r="AG9" s="68"/>
    </row>
    <row r="10" spans="1:40" ht="12.4" customHeight="1" x14ac:dyDescent="0.2">
      <c r="A10" s="54" t="str">
        <f>Table!A10</f>
        <v>HH-61176</v>
      </c>
      <c r="B10" s="105"/>
      <c r="C10" s="105"/>
      <c r="D10" s="105"/>
      <c r="E10" s="122"/>
      <c r="F10" s="122"/>
      <c r="G10" s="122"/>
      <c r="H10" s="122"/>
      <c r="I10" s="107" t="str">
        <f>Table!L10</f>
        <v>Porosity, fraction:</v>
      </c>
      <c r="K10" s="105"/>
      <c r="L10" s="105"/>
      <c r="M10" s="14">
        <f>K30</f>
        <v>0.14512512551348364</v>
      </c>
      <c r="N10" s="122"/>
      <c r="O10" s="144" t="s">
        <v>38</v>
      </c>
      <c r="P10" s="64"/>
      <c r="Q10" s="43"/>
      <c r="R10" s="24"/>
      <c r="S10" s="24"/>
      <c r="T10" s="96"/>
      <c r="U10" s="149"/>
      <c r="V10" s="15"/>
      <c r="AE10" s="17"/>
      <c r="AF10" s="68"/>
      <c r="AG10" s="68"/>
    </row>
    <row r="11" spans="1:40" ht="12.4" customHeight="1" x14ac:dyDescent="0.2">
      <c r="A11" s="7"/>
      <c r="B11" s="105"/>
      <c r="C11" s="105"/>
      <c r="D11" s="105"/>
      <c r="E11" s="122"/>
      <c r="F11" s="122"/>
      <c r="G11" s="122"/>
      <c r="H11" s="105"/>
      <c r="I11" s="151" t="str">
        <f>Table!L11</f>
        <v>Grain Density, grams/cc:</v>
      </c>
      <c r="M11" s="158">
        <f>L30</f>
        <v>2.6754543707033189</v>
      </c>
      <c r="N11" s="122"/>
      <c r="O11" s="144" t="s">
        <v>38</v>
      </c>
      <c r="P11" s="64"/>
      <c r="Q11" s="24"/>
      <c r="R11" s="121"/>
      <c r="S11" s="137"/>
      <c r="T11" s="137"/>
      <c r="U11" s="156"/>
      <c r="V11" s="72"/>
      <c r="AE11" s="17"/>
      <c r="AF11" s="68"/>
      <c r="AG11" s="68"/>
    </row>
    <row r="12" spans="1:40" ht="12.4" customHeight="1" x14ac:dyDescent="0.2">
      <c r="A12" s="54"/>
      <c r="B12" s="105"/>
      <c r="C12" s="105"/>
      <c r="D12" s="105"/>
      <c r="E12" s="105"/>
      <c r="F12" s="105"/>
      <c r="G12" s="105"/>
      <c r="H12" s="105"/>
      <c r="I12" s="105"/>
      <c r="J12" s="107"/>
      <c r="K12" s="105"/>
      <c r="L12" s="105"/>
      <c r="M12" s="14"/>
      <c r="N12" s="122"/>
      <c r="O12" s="80"/>
      <c r="P12" s="4"/>
      <c r="Q12" s="24"/>
      <c r="R12" s="43"/>
      <c r="S12" s="24"/>
      <c r="T12" s="157"/>
      <c r="U12" s="43"/>
      <c r="V12" s="72"/>
      <c r="AE12" s="68"/>
      <c r="AF12" s="68"/>
      <c r="AG12" s="68"/>
    </row>
    <row r="13" spans="1:40" ht="12.4" customHeight="1" x14ac:dyDescent="0.2">
      <c r="A13" s="136"/>
      <c r="B13" s="136" t="s">
        <v>57</v>
      </c>
      <c r="C13" s="136" t="s">
        <v>56</v>
      </c>
      <c r="D13" s="136" t="s">
        <v>57</v>
      </c>
      <c r="E13" s="136" t="s">
        <v>56</v>
      </c>
      <c r="F13" s="136" t="s">
        <v>91</v>
      </c>
      <c r="G13" s="29"/>
      <c r="H13" s="29"/>
      <c r="N13" s="122"/>
      <c r="O13" s="80"/>
      <c r="P13" s="4"/>
      <c r="Q13" s="24"/>
      <c r="R13" s="24"/>
      <c r="S13" s="24"/>
      <c r="T13" s="157"/>
      <c r="U13" s="24"/>
      <c r="V13" s="72"/>
      <c r="AE13" s="68"/>
      <c r="AF13" s="68"/>
      <c r="AG13" s="68"/>
    </row>
    <row r="14" spans="1:40" ht="12.4" customHeight="1" x14ac:dyDescent="0.2">
      <c r="A14" s="132" t="s">
        <v>85</v>
      </c>
      <c r="B14" s="132" t="s">
        <v>62</v>
      </c>
      <c r="C14" s="132" t="s">
        <v>62</v>
      </c>
      <c r="D14" s="132" t="s">
        <v>62</v>
      </c>
      <c r="E14" s="132" t="s">
        <v>62</v>
      </c>
      <c r="F14" s="132" t="s">
        <v>49</v>
      </c>
      <c r="G14" s="29"/>
      <c r="H14" s="29"/>
      <c r="I14" s="19"/>
      <c r="J14" s="19"/>
      <c r="K14" s="19"/>
      <c r="L14" s="19"/>
      <c r="M14" s="19"/>
      <c r="N14" s="122"/>
      <c r="O14" s="80"/>
      <c r="P14" s="4"/>
      <c r="Q14" s="24"/>
      <c r="R14" s="24"/>
      <c r="S14" s="24"/>
      <c r="T14" s="157"/>
      <c r="U14" s="24"/>
      <c r="V14" s="72"/>
      <c r="AE14" s="68"/>
      <c r="AF14" s="68"/>
      <c r="AG14" s="68"/>
    </row>
    <row r="15" spans="1:40" ht="12.4" customHeight="1" x14ac:dyDescent="0.2">
      <c r="A15" s="132" t="s">
        <v>78</v>
      </c>
      <c r="B15" s="132" t="s">
        <v>3</v>
      </c>
      <c r="C15" s="132" t="s">
        <v>3</v>
      </c>
      <c r="D15" s="132" t="s">
        <v>5</v>
      </c>
      <c r="E15" s="132" t="s">
        <v>5</v>
      </c>
      <c r="F15" s="132" t="s">
        <v>5</v>
      </c>
      <c r="G15" s="29"/>
      <c r="H15" s="29"/>
      <c r="I15" s="29"/>
      <c r="J15" s="29"/>
      <c r="K15" s="29"/>
      <c r="L15" s="19"/>
      <c r="M15" s="19"/>
      <c r="N15" s="105"/>
      <c r="O15" s="80"/>
      <c r="P15" s="4"/>
      <c r="Q15" s="24"/>
      <c r="R15" s="24"/>
      <c r="S15" s="24"/>
      <c r="T15" s="157"/>
      <c r="U15" s="24"/>
      <c r="V15" s="72"/>
      <c r="AE15" s="68"/>
      <c r="AF15" s="68"/>
      <c r="AG15" s="68"/>
    </row>
    <row r="16" spans="1:40" ht="12.4" customHeight="1" x14ac:dyDescent="0.2">
      <c r="A16" s="57" t="s">
        <v>48</v>
      </c>
      <c r="B16" s="57" t="s">
        <v>35</v>
      </c>
      <c r="C16" s="57" t="s">
        <v>35</v>
      </c>
      <c r="D16" s="57" t="s">
        <v>25</v>
      </c>
      <c r="E16" s="57" t="s">
        <v>25</v>
      </c>
      <c r="F16" s="57" t="s">
        <v>25</v>
      </c>
      <c r="G16" s="29"/>
      <c r="H16" s="29"/>
      <c r="I16" s="29"/>
      <c r="J16" s="29"/>
      <c r="K16" s="29"/>
      <c r="L16" s="29"/>
      <c r="M16" s="29"/>
      <c r="N16" s="105"/>
      <c r="O16" s="4"/>
      <c r="P16" s="4"/>
      <c r="Q16" s="43"/>
      <c r="R16" s="72"/>
      <c r="S16" s="72"/>
      <c r="T16" s="72"/>
      <c r="U16" s="72"/>
      <c r="V16" s="72"/>
      <c r="AE16" s="68"/>
      <c r="AF16" s="68"/>
      <c r="AG16" s="68"/>
    </row>
    <row r="17" spans="1:35" ht="12.4" customHeight="1" x14ac:dyDescent="0.2">
      <c r="A17" s="122"/>
      <c r="B17" s="122"/>
      <c r="E17" s="122"/>
      <c r="F17" s="122"/>
      <c r="G17" s="122"/>
      <c r="H17" s="122"/>
      <c r="I17" s="122"/>
      <c r="J17" s="122"/>
      <c r="K17" s="122"/>
      <c r="L17" s="122"/>
      <c r="M17" s="122"/>
      <c r="N17" s="105"/>
      <c r="O17" s="4"/>
      <c r="P17" s="4"/>
      <c r="Q17" s="30"/>
      <c r="R17" s="43"/>
      <c r="S17" s="43"/>
      <c r="T17" s="147"/>
      <c r="U17" s="72"/>
      <c r="V17" s="72"/>
      <c r="AE17" s="68"/>
      <c r="AF17" s="68"/>
      <c r="AG17" s="68"/>
    </row>
    <row r="18" spans="1:35" ht="12.4" customHeight="1" x14ac:dyDescent="0.2">
      <c r="A18" s="41">
        <v>1.523506760597229</v>
      </c>
      <c r="B18" s="45">
        <v>0</v>
      </c>
      <c r="C18" s="75">
        <f t="shared" ref="C18:C136" si="0">IF(B18-I$34&lt;0,0,B18-I$34)</f>
        <v>0</v>
      </c>
      <c r="D18" s="75">
        <f t="shared" ref="D18:D136" si="1">B18/$B$136</f>
        <v>0</v>
      </c>
      <c r="E18" s="75">
        <f t="shared" ref="E18:E136" si="2">C18/$H$30</f>
        <v>0</v>
      </c>
      <c r="F18" s="75">
        <f t="shared" ref="F18:F136" si="3">E18-E17</f>
        <v>0</v>
      </c>
      <c r="G18" s="75"/>
      <c r="H18" s="111" t="s">
        <v>19</v>
      </c>
      <c r="I18" s="85"/>
      <c r="J18" s="85"/>
      <c r="K18" s="85"/>
      <c r="L18" s="85"/>
      <c r="M18" s="33"/>
      <c r="O18" s="41"/>
      <c r="P18" s="4"/>
      <c r="Q18" s="2"/>
      <c r="R18" s="42"/>
      <c r="S18" s="55"/>
      <c r="T18" s="110"/>
      <c r="U18" s="110"/>
      <c r="V18" s="110"/>
      <c r="W18" s="126"/>
      <c r="X18" s="2"/>
      <c r="AG18" s="68"/>
      <c r="AH18" s="68"/>
      <c r="AI18" s="68"/>
    </row>
    <row r="19" spans="1:35" ht="12.4" customHeight="1" x14ac:dyDescent="0.2">
      <c r="A19" s="41">
        <v>1.6008508205413818</v>
      </c>
      <c r="B19" s="45">
        <v>1.8477818838265887E-3</v>
      </c>
      <c r="C19" s="75">
        <f t="shared" si="0"/>
        <v>0</v>
      </c>
      <c r="D19" s="75">
        <f t="shared" si="1"/>
        <v>1.1437388469663285E-3</v>
      </c>
      <c r="E19" s="75">
        <f t="shared" si="2"/>
        <v>0</v>
      </c>
      <c r="F19" s="75">
        <f t="shared" si="3"/>
        <v>0</v>
      </c>
      <c r="G19" s="75"/>
      <c r="H19" s="136" t="s">
        <v>89</v>
      </c>
      <c r="I19" s="136" t="s">
        <v>2</v>
      </c>
      <c r="J19" s="136" t="s">
        <v>84</v>
      </c>
      <c r="K19" s="136"/>
      <c r="L19" s="136" t="s">
        <v>84</v>
      </c>
      <c r="M19" s="136" t="s">
        <v>15</v>
      </c>
      <c r="O19" s="41"/>
      <c r="P19" s="4"/>
      <c r="Q19" s="2"/>
      <c r="R19" s="42"/>
      <c r="S19" s="29"/>
      <c r="T19" s="29"/>
      <c r="U19" s="29"/>
      <c r="V19" s="29"/>
      <c r="W19" s="126"/>
      <c r="X19" s="2"/>
      <c r="AG19" s="68"/>
      <c r="AH19" s="68"/>
      <c r="AI19" s="68"/>
    </row>
    <row r="20" spans="1:35" ht="12.4" customHeight="1" x14ac:dyDescent="0.2">
      <c r="A20" s="41">
        <v>1.8200881481170654</v>
      </c>
      <c r="B20" s="45">
        <v>5.7281239932019477E-3</v>
      </c>
      <c r="C20" s="75">
        <f t="shared" si="0"/>
        <v>0</v>
      </c>
      <c r="D20" s="75">
        <f t="shared" si="1"/>
        <v>3.545590520509618E-3</v>
      </c>
      <c r="E20" s="75">
        <f t="shared" si="2"/>
        <v>0</v>
      </c>
      <c r="F20" s="75">
        <f t="shared" si="3"/>
        <v>0</v>
      </c>
      <c r="G20" s="75"/>
      <c r="H20" s="132" t="s">
        <v>3</v>
      </c>
      <c r="I20" s="132" t="s">
        <v>3</v>
      </c>
      <c r="J20" s="132" t="s">
        <v>3</v>
      </c>
      <c r="K20" s="132" t="s">
        <v>61</v>
      </c>
      <c r="L20" s="132" t="s">
        <v>39</v>
      </c>
      <c r="M20" s="132" t="s">
        <v>9</v>
      </c>
      <c r="O20" s="41"/>
      <c r="P20" s="4"/>
      <c r="Q20" s="2"/>
      <c r="R20" s="42"/>
      <c r="S20" s="29"/>
      <c r="T20" s="29"/>
      <c r="U20" s="29"/>
      <c r="V20" s="29"/>
      <c r="W20" s="126"/>
      <c r="X20" s="2"/>
      <c r="AG20" s="68"/>
      <c r="AH20" s="68"/>
      <c r="AI20" s="68"/>
    </row>
    <row r="21" spans="1:35" ht="12.4" customHeight="1" x14ac:dyDescent="0.2">
      <c r="A21" s="41">
        <v>2.0207071304321289</v>
      </c>
      <c r="B21" s="45">
        <v>1.1764212017057133E-2</v>
      </c>
      <c r="C21" s="75">
        <f t="shared" si="0"/>
        <v>0</v>
      </c>
      <c r="D21" s="75">
        <f t="shared" si="1"/>
        <v>7.28180441946529E-3</v>
      </c>
      <c r="E21" s="75">
        <f t="shared" si="2"/>
        <v>0</v>
      </c>
      <c r="F21" s="75">
        <f t="shared" si="3"/>
        <v>0</v>
      </c>
      <c r="G21" s="75"/>
      <c r="H21" s="57" t="s">
        <v>35</v>
      </c>
      <c r="I21" s="57" t="s">
        <v>35</v>
      </c>
      <c r="J21" s="57" t="s">
        <v>35</v>
      </c>
      <c r="K21" s="57" t="s">
        <v>25</v>
      </c>
      <c r="L21" s="57" t="s">
        <v>26</v>
      </c>
      <c r="M21" s="57" t="s">
        <v>18</v>
      </c>
      <c r="O21" s="41"/>
      <c r="P21" s="4"/>
      <c r="Q21" s="2"/>
      <c r="R21" s="42"/>
      <c r="S21" s="29"/>
      <c r="T21" s="29"/>
      <c r="U21" s="29"/>
      <c r="V21" s="29"/>
      <c r="W21" s="126"/>
      <c r="X21" s="2"/>
      <c r="AG21" s="46"/>
      <c r="AH21" s="68"/>
      <c r="AI21" s="68"/>
    </row>
    <row r="22" spans="1:35" ht="12.4" customHeight="1" x14ac:dyDescent="0.2">
      <c r="A22" s="41">
        <v>2.1794962882995605</v>
      </c>
      <c r="B22" s="45">
        <v>1.4905440759543765E-2</v>
      </c>
      <c r="C22" s="75">
        <f t="shared" si="0"/>
        <v>0</v>
      </c>
      <c r="D22" s="75">
        <f t="shared" si="1"/>
        <v>9.2261601745660497E-3</v>
      </c>
      <c r="E22" s="75">
        <f t="shared" si="2"/>
        <v>0</v>
      </c>
      <c r="F22" s="75">
        <f t="shared" si="3"/>
        <v>0</v>
      </c>
      <c r="G22" s="75"/>
      <c r="H22" s="150"/>
      <c r="I22" s="41"/>
      <c r="J22" s="41"/>
      <c r="K22" s="41"/>
      <c r="L22" s="41"/>
      <c r="M22" s="41"/>
      <c r="O22" s="41"/>
      <c r="P22" s="4"/>
      <c r="Q22" s="2"/>
      <c r="R22" s="42"/>
      <c r="S22" s="71"/>
      <c r="T22" s="126"/>
      <c r="U22" s="126"/>
      <c r="V22" s="126"/>
      <c r="W22" s="126"/>
      <c r="X22" s="2"/>
      <c r="AG22" s="46"/>
      <c r="AH22" s="68"/>
      <c r="AI22" s="68"/>
    </row>
    <row r="23" spans="1:35" ht="12.4" customHeight="1" x14ac:dyDescent="0.2">
      <c r="A23" s="41">
        <v>2.3726515769958496</v>
      </c>
      <c r="B23" s="45">
        <v>1.8293040496543702E-2</v>
      </c>
      <c r="C23" s="75">
        <f t="shared" si="0"/>
        <v>0</v>
      </c>
      <c r="D23" s="75">
        <f t="shared" si="1"/>
        <v>1.1323014490052651E-2</v>
      </c>
      <c r="E23" s="75">
        <f t="shared" si="2"/>
        <v>0</v>
      </c>
      <c r="F23" s="75">
        <f t="shared" si="3"/>
        <v>0</v>
      </c>
      <c r="G23" s="75"/>
      <c r="H23" s="11">
        <f>I23-J23</f>
        <v>1.67</v>
      </c>
      <c r="I23" s="11">
        <v>10.97</v>
      </c>
      <c r="J23" s="11">
        <v>9.3000000000000007</v>
      </c>
      <c r="K23" s="25">
        <f>H23/I23</f>
        <v>0.15223336371923427</v>
      </c>
      <c r="L23" s="11">
        <f>M23/J23</f>
        <v>2.6752688172043007</v>
      </c>
      <c r="M23" s="11">
        <v>24.88</v>
      </c>
      <c r="O23" s="8"/>
      <c r="P23" s="4"/>
      <c r="Q23" s="2"/>
      <c r="R23" s="42"/>
      <c r="S23" s="130"/>
      <c r="T23" s="130"/>
      <c r="U23" s="130"/>
      <c r="V23" s="130"/>
      <c r="W23" s="126"/>
      <c r="X23" s="2"/>
      <c r="AG23" s="46"/>
      <c r="AH23" s="68"/>
      <c r="AI23" s="68"/>
    </row>
    <row r="24" spans="1:35" ht="12.4" customHeight="1" x14ac:dyDescent="0.2">
      <c r="A24" s="41">
        <v>2.5903306007385254</v>
      </c>
      <c r="B24" s="45">
        <v>2.0017637841485657E-2</v>
      </c>
      <c r="C24" s="75">
        <f t="shared" si="0"/>
        <v>0</v>
      </c>
      <c r="D24" s="75">
        <f t="shared" si="1"/>
        <v>1.2390504650038556E-2</v>
      </c>
      <c r="E24" s="75">
        <f t="shared" si="2"/>
        <v>0</v>
      </c>
      <c r="F24" s="75">
        <f t="shared" si="3"/>
        <v>0</v>
      </c>
      <c r="G24" s="75"/>
      <c r="O24" s="41"/>
      <c r="P24" s="4"/>
      <c r="Q24" s="2"/>
      <c r="R24" s="42"/>
      <c r="S24" s="72"/>
      <c r="T24" s="72"/>
      <c r="U24" s="72"/>
      <c r="V24" s="72"/>
      <c r="W24" s="126"/>
      <c r="X24" s="2"/>
      <c r="AG24" s="46"/>
      <c r="AH24" s="68"/>
      <c r="AI24" s="68"/>
    </row>
    <row r="25" spans="1:35" ht="12.4" customHeight="1" x14ac:dyDescent="0.2">
      <c r="A25" s="41">
        <v>2.8276119232177734</v>
      </c>
      <c r="B25" s="45">
        <v>2.1434270197402353E-2</v>
      </c>
      <c r="C25" s="75">
        <f t="shared" si="0"/>
        <v>0</v>
      </c>
      <c r="D25" s="75">
        <f t="shared" si="1"/>
        <v>1.326737083836591E-2</v>
      </c>
      <c r="E25" s="75">
        <f t="shared" si="2"/>
        <v>0</v>
      </c>
      <c r="F25" s="75">
        <f t="shared" si="3"/>
        <v>0</v>
      </c>
      <c r="G25" s="75"/>
      <c r="H25" s="111" t="s">
        <v>77</v>
      </c>
      <c r="I25" s="85"/>
      <c r="J25" s="85"/>
      <c r="K25" s="85"/>
      <c r="L25" s="85"/>
      <c r="M25" s="33"/>
      <c r="O25" s="41"/>
      <c r="P25" s="4"/>
      <c r="Q25" s="2"/>
      <c r="R25" s="42"/>
      <c r="S25" s="55"/>
      <c r="T25" s="110"/>
      <c r="U25" s="110"/>
      <c r="V25" s="110"/>
      <c r="W25" s="126"/>
      <c r="X25" s="2"/>
      <c r="AG25" s="93"/>
      <c r="AH25" s="68"/>
      <c r="AI25" s="68"/>
    </row>
    <row r="26" spans="1:35" ht="12.4" customHeight="1" x14ac:dyDescent="0.2">
      <c r="A26" s="41">
        <v>3.0863826274871826</v>
      </c>
      <c r="B26" s="45">
        <v>2.2666126607526909E-2</v>
      </c>
      <c r="C26" s="75">
        <f t="shared" si="0"/>
        <v>0</v>
      </c>
      <c r="D26" s="75">
        <f t="shared" si="1"/>
        <v>1.4029864530113872E-2</v>
      </c>
      <c r="E26" s="75">
        <f t="shared" si="2"/>
        <v>0</v>
      </c>
      <c r="F26" s="75">
        <f t="shared" si="3"/>
        <v>0</v>
      </c>
      <c r="G26" s="75"/>
      <c r="H26" s="136" t="s">
        <v>89</v>
      </c>
      <c r="I26" s="136" t="s">
        <v>2</v>
      </c>
      <c r="J26" s="136" t="s">
        <v>84</v>
      </c>
      <c r="K26" s="136"/>
      <c r="L26" s="136" t="s">
        <v>84</v>
      </c>
      <c r="M26" s="136" t="s">
        <v>15</v>
      </c>
      <c r="O26" s="41"/>
      <c r="P26" s="4"/>
      <c r="Q26" s="2"/>
      <c r="R26" s="42"/>
      <c r="S26" s="29"/>
      <c r="T26" s="29"/>
      <c r="U26" s="29"/>
      <c r="V26" s="29"/>
      <c r="W26" s="126"/>
      <c r="X26" s="2"/>
      <c r="AG26" s="93"/>
      <c r="AH26" s="68"/>
      <c r="AI26" s="68"/>
    </row>
    <row r="27" spans="1:35" ht="12.4" customHeight="1" x14ac:dyDescent="0.2">
      <c r="A27" s="41">
        <v>3.3839483261108398</v>
      </c>
      <c r="B27" s="45">
        <v>2.3713202088324843E-2</v>
      </c>
      <c r="C27" s="75">
        <f t="shared" si="0"/>
        <v>0</v>
      </c>
      <c r="D27" s="75">
        <f t="shared" si="1"/>
        <v>1.4677982640577463E-2</v>
      </c>
      <c r="E27" s="75">
        <f t="shared" si="2"/>
        <v>0</v>
      </c>
      <c r="F27" s="75">
        <f t="shared" si="3"/>
        <v>0</v>
      </c>
      <c r="G27" s="75"/>
      <c r="H27" s="132" t="s">
        <v>3</v>
      </c>
      <c r="I27" s="132" t="s">
        <v>3</v>
      </c>
      <c r="J27" s="132" t="s">
        <v>3</v>
      </c>
      <c r="K27" s="132" t="s">
        <v>61</v>
      </c>
      <c r="L27" s="132" t="s">
        <v>39</v>
      </c>
      <c r="M27" s="132" t="s">
        <v>9</v>
      </c>
      <c r="O27" s="41"/>
      <c r="P27" s="4"/>
      <c r="Q27" s="2"/>
      <c r="R27" s="42"/>
      <c r="S27" s="29"/>
      <c r="T27" s="29"/>
      <c r="U27" s="29"/>
      <c r="V27" s="29"/>
      <c r="W27" s="126"/>
      <c r="X27" s="2"/>
      <c r="AG27" s="93"/>
      <c r="AH27" s="68"/>
      <c r="AI27" s="68"/>
    </row>
    <row r="28" spans="1:35" ht="12.4" customHeight="1" x14ac:dyDescent="0.2">
      <c r="A28" s="41">
        <v>3.6916022300720215</v>
      </c>
      <c r="B28" s="45">
        <v>2.4452315934399577E-2</v>
      </c>
      <c r="C28" s="75">
        <f t="shared" si="0"/>
        <v>0</v>
      </c>
      <c r="D28" s="75">
        <f t="shared" si="1"/>
        <v>1.5135478855626241E-2</v>
      </c>
      <c r="E28" s="75">
        <f t="shared" si="2"/>
        <v>0</v>
      </c>
      <c r="F28" s="75">
        <f t="shared" si="3"/>
        <v>0</v>
      </c>
      <c r="G28" s="75"/>
      <c r="H28" s="57" t="s">
        <v>35</v>
      </c>
      <c r="I28" s="57" t="s">
        <v>35</v>
      </c>
      <c r="J28" s="57" t="s">
        <v>35</v>
      </c>
      <c r="K28" s="57" t="s">
        <v>25</v>
      </c>
      <c r="L28" s="57" t="s">
        <v>26</v>
      </c>
      <c r="M28" s="57" t="s">
        <v>18</v>
      </c>
      <c r="O28" s="41"/>
      <c r="P28" s="4"/>
      <c r="Q28" s="2"/>
      <c r="R28" s="42"/>
      <c r="S28" s="29"/>
      <c r="T28" s="29"/>
      <c r="U28" s="29"/>
      <c r="V28" s="29"/>
      <c r="W28" s="126"/>
      <c r="X28" s="2"/>
      <c r="AG28" s="93"/>
      <c r="AH28" s="68"/>
      <c r="AI28" s="68"/>
    </row>
    <row r="29" spans="1:35" ht="12.4" customHeight="1" x14ac:dyDescent="0.2">
      <c r="A29" s="41">
        <v>4.049370288848877</v>
      </c>
      <c r="B29" s="45">
        <v>2.5437799433266794E-2</v>
      </c>
      <c r="C29" s="75">
        <f t="shared" si="0"/>
        <v>0</v>
      </c>
      <c r="D29" s="75">
        <f t="shared" si="1"/>
        <v>1.5745472800563366E-2</v>
      </c>
      <c r="E29" s="75">
        <f t="shared" si="2"/>
        <v>0</v>
      </c>
      <c r="F29" s="75">
        <f t="shared" si="3"/>
        <v>0</v>
      </c>
      <c r="G29" s="75"/>
      <c r="H29" s="150"/>
      <c r="I29" s="41"/>
      <c r="J29" s="41"/>
      <c r="K29" s="41"/>
      <c r="L29" s="41"/>
      <c r="M29" s="41"/>
      <c r="O29" s="41"/>
      <c r="P29" s="4"/>
      <c r="Q29" s="2"/>
      <c r="R29" s="42"/>
      <c r="S29" s="71"/>
      <c r="T29" s="126"/>
      <c r="U29" s="126"/>
      <c r="V29" s="126"/>
      <c r="W29" s="126"/>
      <c r="X29" s="2"/>
      <c r="AG29" s="90"/>
      <c r="AH29" s="68"/>
      <c r="AI29" s="68"/>
    </row>
    <row r="30" spans="1:35" ht="12.4" customHeight="1" x14ac:dyDescent="0.2">
      <c r="A30" s="41">
        <v>4.4178004264831543</v>
      </c>
      <c r="B30" s="45">
        <v>2.6300097626551767E-2</v>
      </c>
      <c r="C30" s="75">
        <f t="shared" si="0"/>
        <v>0</v>
      </c>
      <c r="D30" s="75">
        <f t="shared" si="1"/>
        <v>1.6279217583950071E-2</v>
      </c>
      <c r="E30" s="75">
        <f t="shared" si="2"/>
        <v>0</v>
      </c>
      <c r="F30" s="75">
        <f t="shared" si="3"/>
        <v>0</v>
      </c>
      <c r="G30" s="75"/>
      <c r="H30" s="11">
        <f>C136</f>
        <v>1.5786755500254728</v>
      </c>
      <c r="I30" s="11">
        <v>10.878030557698276</v>
      </c>
      <c r="J30" s="11">
        <f>I30-H30</f>
        <v>9.2993550076728031</v>
      </c>
      <c r="K30" s="25">
        <f>H30/I30</f>
        <v>0.14512512551348364</v>
      </c>
      <c r="L30" s="11">
        <f>M30/J30</f>
        <v>2.6754543707033189</v>
      </c>
      <c r="M30" s="11">
        <f>M23</f>
        <v>24.88</v>
      </c>
      <c r="N30" s="27"/>
      <c r="O30" s="75"/>
      <c r="P30" s="4"/>
      <c r="Q30" s="72"/>
      <c r="R30" s="42"/>
      <c r="S30" s="130"/>
      <c r="T30" s="130"/>
      <c r="U30" s="130"/>
      <c r="V30" s="130"/>
      <c r="W30" s="114"/>
      <c r="X30" s="1"/>
    </row>
    <row r="31" spans="1:35" ht="12.4" customHeight="1" x14ac:dyDescent="0.2">
      <c r="A31" s="41">
        <v>4.8250255584716797</v>
      </c>
      <c r="B31" s="45">
        <v>2.6916024585730426E-2</v>
      </c>
      <c r="C31" s="75">
        <f t="shared" si="0"/>
        <v>0</v>
      </c>
      <c r="D31" s="75">
        <f t="shared" si="1"/>
        <v>1.666046365864781E-2</v>
      </c>
      <c r="E31" s="75">
        <f t="shared" si="2"/>
        <v>0</v>
      </c>
      <c r="F31" s="75">
        <f t="shared" si="3"/>
        <v>0</v>
      </c>
      <c r="G31" s="75"/>
      <c r="H31" s="150"/>
      <c r="I31" s="41"/>
      <c r="J31" s="41"/>
      <c r="K31" s="41"/>
      <c r="L31" s="41"/>
      <c r="M31" s="79"/>
      <c r="O31" s="118"/>
      <c r="P31" s="4"/>
      <c r="Q31" s="130"/>
      <c r="R31" s="72"/>
      <c r="S31" s="72"/>
      <c r="T31" s="72"/>
      <c r="U31" s="72"/>
      <c r="V31" s="72"/>
    </row>
    <row r="32" spans="1:35" ht="12.4" customHeight="1" x14ac:dyDescent="0.2">
      <c r="A32" s="41">
        <v>5.2774434089660645</v>
      </c>
      <c r="B32" s="45">
        <v>2.7470359179629561E-2</v>
      </c>
      <c r="C32" s="75">
        <f t="shared" si="0"/>
        <v>0</v>
      </c>
      <c r="D32" s="75">
        <f t="shared" si="1"/>
        <v>1.7003585330534081E-2</v>
      </c>
      <c r="E32" s="75">
        <f t="shared" si="2"/>
        <v>0</v>
      </c>
      <c r="F32" s="75">
        <f t="shared" si="3"/>
        <v>0</v>
      </c>
      <c r="G32" s="75"/>
      <c r="I32" s="161" t="s">
        <v>36</v>
      </c>
      <c r="J32" s="162"/>
      <c r="K32" s="161" t="s">
        <v>64</v>
      </c>
      <c r="L32" s="162"/>
      <c r="M32" s="71"/>
      <c r="N32" s="79"/>
      <c r="O32" s="118"/>
      <c r="P32" s="4"/>
      <c r="Q32" s="130"/>
      <c r="R32" s="72"/>
      <c r="S32" s="72"/>
      <c r="T32" s="72"/>
      <c r="U32" s="72"/>
      <c r="V32" s="72"/>
    </row>
    <row r="33" spans="1:22" ht="12.4" customHeight="1" x14ac:dyDescent="0.2">
      <c r="A33" s="41">
        <v>5.7602086067199707</v>
      </c>
      <c r="B33" s="45">
        <v>2.8086287001343031E-2</v>
      </c>
      <c r="C33" s="75">
        <f t="shared" si="0"/>
        <v>0</v>
      </c>
      <c r="D33" s="75">
        <f t="shared" si="1"/>
        <v>1.7384831939123064E-2</v>
      </c>
      <c r="E33" s="75">
        <f t="shared" si="2"/>
        <v>0</v>
      </c>
      <c r="F33" s="75">
        <f t="shared" si="3"/>
        <v>0</v>
      </c>
      <c r="G33" s="75"/>
      <c r="I33" s="163" t="s">
        <v>35</v>
      </c>
      <c r="J33" s="164"/>
      <c r="K33" s="163" t="s">
        <v>48</v>
      </c>
      <c r="L33" s="164"/>
      <c r="M33" s="72"/>
      <c r="N33" s="79"/>
      <c r="O33" s="118"/>
      <c r="P33" s="4"/>
      <c r="Q33" s="130"/>
      <c r="R33" s="72"/>
      <c r="S33" s="72"/>
      <c r="T33" s="72"/>
      <c r="U33" s="72"/>
      <c r="V33" s="72"/>
    </row>
    <row r="34" spans="1:22" ht="12.4" customHeight="1" x14ac:dyDescent="0.2">
      <c r="A34" s="41">
        <v>6.3050622940063477</v>
      </c>
      <c r="B34" s="45">
        <v>2.8579028319509234E-2</v>
      </c>
      <c r="C34" s="75">
        <f t="shared" si="0"/>
        <v>0</v>
      </c>
      <c r="D34" s="75">
        <f t="shared" si="1"/>
        <v>1.7689828644646004E-2</v>
      </c>
      <c r="E34" s="75">
        <f t="shared" si="2"/>
        <v>0</v>
      </c>
      <c r="F34" s="75">
        <f t="shared" si="3"/>
        <v>0</v>
      </c>
      <c r="G34" s="75"/>
      <c r="I34" s="165">
        <v>3.6887206042204107E-2</v>
      </c>
      <c r="J34" s="166"/>
      <c r="K34" s="165">
        <f>LOOKUP(I34,B$18:B$136,A$18:A$136)</f>
        <v>44.355937957763672</v>
      </c>
      <c r="L34" s="166"/>
      <c r="M34" s="51"/>
      <c r="N34" s="79"/>
      <c r="O34" s="118"/>
      <c r="P34" s="4"/>
      <c r="Q34" s="130"/>
      <c r="R34" s="72"/>
      <c r="S34" s="72"/>
      <c r="T34" s="72"/>
      <c r="U34" s="72"/>
      <c r="V34" s="72"/>
    </row>
    <row r="35" spans="1:22" ht="12.4" customHeight="1" x14ac:dyDescent="0.2">
      <c r="A35" s="41">
        <v>6.8955183029174805</v>
      </c>
      <c r="B35" s="45">
        <v>2.9010177703663324E-2</v>
      </c>
      <c r="C35" s="75">
        <f t="shared" si="0"/>
        <v>0</v>
      </c>
      <c r="D35" s="75">
        <f t="shared" si="1"/>
        <v>1.7956701214303105E-2</v>
      </c>
      <c r="E35" s="75">
        <f t="shared" si="2"/>
        <v>0</v>
      </c>
      <c r="F35" s="75">
        <f t="shared" si="3"/>
        <v>0</v>
      </c>
      <c r="G35" s="75"/>
      <c r="H35" s="150"/>
      <c r="I35" s="41"/>
      <c r="J35" s="41"/>
      <c r="K35" s="126"/>
      <c r="L35" s="126"/>
      <c r="M35" s="126"/>
      <c r="N35" s="79"/>
      <c r="O35" s="118"/>
      <c r="P35" s="4"/>
      <c r="Q35" s="130"/>
      <c r="R35" s="72"/>
      <c r="S35" s="72"/>
      <c r="T35" s="72"/>
      <c r="U35" s="72"/>
      <c r="V35" s="72"/>
    </row>
    <row r="36" spans="1:22" ht="12.4" customHeight="1" x14ac:dyDescent="0.2">
      <c r="A36" s="41">
        <v>7.5459308624267578</v>
      </c>
      <c r="B36" s="45">
        <v>2.9441325554422183E-2</v>
      </c>
      <c r="C36" s="75">
        <f t="shared" si="0"/>
        <v>0</v>
      </c>
      <c r="D36" s="75">
        <f t="shared" si="1"/>
        <v>1.822357283482021E-2</v>
      </c>
      <c r="E36" s="75">
        <f t="shared" si="2"/>
        <v>0</v>
      </c>
      <c r="F36" s="75">
        <f t="shared" si="3"/>
        <v>0</v>
      </c>
      <c r="G36" s="75"/>
      <c r="H36" s="150"/>
      <c r="I36" s="41"/>
      <c r="J36" s="41"/>
      <c r="K36" s="41"/>
      <c r="L36" s="41"/>
      <c r="M36" s="41"/>
      <c r="N36" s="79"/>
      <c r="O36" s="118"/>
      <c r="P36" s="4"/>
      <c r="Q36" s="130"/>
      <c r="R36" s="72"/>
      <c r="S36" s="72"/>
      <c r="T36" s="72"/>
      <c r="U36" s="72"/>
      <c r="V36" s="72"/>
    </row>
    <row r="37" spans="1:22" ht="12.4" customHeight="1" x14ac:dyDescent="0.2">
      <c r="A37" s="41">
        <v>8.2497377395629883</v>
      </c>
      <c r="B37" s="45">
        <v>3.054999301715083E-2</v>
      </c>
      <c r="C37" s="75">
        <f t="shared" si="0"/>
        <v>0</v>
      </c>
      <c r="D37" s="75">
        <f t="shared" si="1"/>
        <v>1.8909815110810264E-2</v>
      </c>
      <c r="E37" s="75">
        <f t="shared" si="2"/>
        <v>0</v>
      </c>
      <c r="F37" s="75">
        <f t="shared" si="3"/>
        <v>0</v>
      </c>
      <c r="G37" s="75"/>
      <c r="H37" s="150"/>
      <c r="I37" s="41"/>
      <c r="J37" s="41"/>
      <c r="K37" s="41"/>
      <c r="L37" s="41"/>
      <c r="M37" s="41"/>
      <c r="N37" s="79"/>
      <c r="O37" s="118"/>
      <c r="P37" s="4"/>
      <c r="Q37" s="130"/>
      <c r="R37" s="72"/>
      <c r="S37" s="72"/>
      <c r="T37" s="72"/>
      <c r="U37" s="72"/>
      <c r="V37" s="72"/>
    </row>
    <row r="38" spans="1:22" ht="12.4" customHeight="1" x14ac:dyDescent="0.2">
      <c r="A38" s="41">
        <v>9.0292482376098633</v>
      </c>
      <c r="B38" s="45">
        <v>3.0857959204141108E-2</v>
      </c>
      <c r="C38" s="75">
        <f t="shared" si="0"/>
        <v>0</v>
      </c>
      <c r="D38" s="75">
        <f t="shared" si="1"/>
        <v>1.9100439823984437E-2</v>
      </c>
      <c r="E38" s="75">
        <f t="shared" si="2"/>
        <v>0</v>
      </c>
      <c r="F38" s="75">
        <f t="shared" si="3"/>
        <v>0</v>
      </c>
      <c r="G38" s="75"/>
      <c r="N38" s="79"/>
      <c r="O38" s="118"/>
      <c r="P38" s="4"/>
      <c r="Q38" s="130"/>
      <c r="R38" s="72"/>
      <c r="S38" s="72"/>
      <c r="T38" s="72"/>
      <c r="U38" s="72"/>
      <c r="V38" s="72"/>
    </row>
    <row r="39" spans="1:22" ht="12.4" customHeight="1" x14ac:dyDescent="0.2">
      <c r="A39" s="41">
        <v>9.8821659088134766</v>
      </c>
      <c r="B39" s="45">
        <v>3.1104329048607993E-2</v>
      </c>
      <c r="C39" s="75">
        <f t="shared" si="0"/>
        <v>0</v>
      </c>
      <c r="D39" s="75">
        <f t="shared" si="1"/>
        <v>1.9252937672515281E-2</v>
      </c>
      <c r="E39" s="75">
        <f t="shared" si="2"/>
        <v>0</v>
      </c>
      <c r="F39" s="75">
        <f t="shared" si="3"/>
        <v>0</v>
      </c>
      <c r="G39" s="75"/>
      <c r="N39" s="79"/>
      <c r="O39" s="118"/>
      <c r="P39" s="4"/>
      <c r="Q39" s="130"/>
      <c r="R39" s="72"/>
      <c r="S39" s="72"/>
      <c r="T39" s="72"/>
      <c r="U39" s="72"/>
      <c r="V39" s="72"/>
    </row>
    <row r="40" spans="1:22" ht="12.4" customHeight="1" x14ac:dyDescent="0.2">
      <c r="A40" s="41">
        <v>10.781588554382324</v>
      </c>
      <c r="B40" s="45">
        <v>3.1289106851245918E-2</v>
      </c>
      <c r="C40" s="75">
        <f t="shared" si="0"/>
        <v>0</v>
      </c>
      <c r="D40" s="75">
        <f t="shared" si="1"/>
        <v>1.9367311318443887E-2</v>
      </c>
      <c r="E40" s="75">
        <f t="shared" si="2"/>
        <v>0</v>
      </c>
      <c r="F40" s="75">
        <f t="shared" si="3"/>
        <v>0</v>
      </c>
      <c r="G40" s="75"/>
      <c r="N40" s="79"/>
      <c r="O40" s="118"/>
      <c r="P40" s="4"/>
      <c r="Q40" s="130"/>
      <c r="R40" s="72"/>
      <c r="S40" s="72"/>
      <c r="T40" s="72"/>
      <c r="U40" s="72"/>
      <c r="V40" s="72"/>
    </row>
    <row r="41" spans="1:22" ht="12.4" customHeight="1" x14ac:dyDescent="0.2">
      <c r="A41" s="41">
        <v>11.883844375610352</v>
      </c>
      <c r="B41" s="45">
        <v>3.1597070426672445E-2</v>
      </c>
      <c r="C41" s="75">
        <f t="shared" si="0"/>
        <v>0</v>
      </c>
      <c r="D41" s="75">
        <f t="shared" si="1"/>
        <v>1.9557934415114001E-2</v>
      </c>
      <c r="E41" s="75">
        <f t="shared" si="2"/>
        <v>0</v>
      </c>
      <c r="F41" s="75">
        <f t="shared" si="3"/>
        <v>0</v>
      </c>
      <c r="G41" s="75"/>
      <c r="N41" s="79"/>
      <c r="O41" s="118"/>
      <c r="P41" s="4"/>
      <c r="Q41" s="130"/>
      <c r="R41" s="72"/>
      <c r="S41" s="72"/>
      <c r="T41" s="72"/>
      <c r="U41" s="72"/>
      <c r="V41" s="72"/>
    </row>
    <row r="42" spans="1:22" ht="12.4" customHeight="1" x14ac:dyDescent="0.2">
      <c r="A42" s="41">
        <v>12.88078784942627</v>
      </c>
      <c r="B42" s="45">
        <v>3.1905032923930453E-2</v>
      </c>
      <c r="C42" s="75">
        <f t="shared" si="0"/>
        <v>0</v>
      </c>
      <c r="D42" s="75">
        <f t="shared" si="1"/>
        <v>1.9748556844420059E-2</v>
      </c>
      <c r="E42" s="75">
        <f t="shared" si="2"/>
        <v>0</v>
      </c>
      <c r="F42" s="75">
        <f t="shared" si="3"/>
        <v>0</v>
      </c>
      <c r="G42" s="75"/>
      <c r="H42" s="150"/>
      <c r="I42" s="41"/>
      <c r="J42" s="41"/>
      <c r="K42" s="41"/>
      <c r="L42" s="41"/>
      <c r="M42" s="41"/>
      <c r="N42" s="79"/>
      <c r="O42" s="118"/>
      <c r="P42" s="4"/>
      <c r="Q42" s="130"/>
      <c r="R42" s="72"/>
      <c r="S42" s="72"/>
      <c r="T42" s="72"/>
      <c r="U42" s="72"/>
      <c r="V42" s="72"/>
    </row>
    <row r="43" spans="1:22" ht="12.4" customHeight="1" x14ac:dyDescent="0.2">
      <c r="A43" s="41">
        <v>14.174558639526367</v>
      </c>
      <c r="B43" s="45">
        <v>3.2151405212245979E-2</v>
      </c>
      <c r="C43" s="75">
        <f t="shared" si="0"/>
        <v>0</v>
      </c>
      <c r="D43" s="75">
        <f t="shared" si="1"/>
        <v>1.990105620564277E-2</v>
      </c>
      <c r="E43" s="75">
        <f t="shared" si="2"/>
        <v>0</v>
      </c>
      <c r="F43" s="75">
        <f t="shared" si="3"/>
        <v>0</v>
      </c>
      <c r="G43" s="75"/>
      <c r="H43" s="150"/>
      <c r="I43" s="41"/>
      <c r="J43" s="41"/>
      <c r="K43" s="41"/>
      <c r="L43" s="41"/>
      <c r="M43" s="13"/>
      <c r="N43" s="79"/>
      <c r="O43" s="118"/>
      <c r="P43" s="4"/>
      <c r="Q43" s="130"/>
      <c r="R43" s="72"/>
      <c r="S43" s="72"/>
      <c r="T43" s="72"/>
      <c r="U43" s="72"/>
      <c r="V43" s="72"/>
    </row>
    <row r="44" spans="1:22" ht="12.4" customHeight="1" x14ac:dyDescent="0.2">
      <c r="A44" s="41">
        <v>15.479812622070313</v>
      </c>
      <c r="B44" s="45">
        <v>3.2520960937318329E-2</v>
      </c>
      <c r="C44" s="75">
        <f t="shared" si="0"/>
        <v>0</v>
      </c>
      <c r="D44" s="75">
        <f t="shared" si="1"/>
        <v>2.012980357165154E-2</v>
      </c>
      <c r="E44" s="75">
        <f t="shared" si="2"/>
        <v>0</v>
      </c>
      <c r="F44" s="75">
        <f t="shared" si="3"/>
        <v>0</v>
      </c>
      <c r="G44" s="75"/>
      <c r="H44" s="150"/>
      <c r="I44" s="41"/>
      <c r="J44" s="41"/>
      <c r="K44" s="41"/>
      <c r="L44" s="41"/>
      <c r="M44" s="13"/>
      <c r="N44" s="79"/>
      <c r="O44" s="118"/>
      <c r="P44" s="4"/>
      <c r="Q44" s="130"/>
      <c r="R44" s="72"/>
      <c r="S44" s="72"/>
      <c r="T44" s="72"/>
      <c r="U44" s="72"/>
      <c r="V44" s="72"/>
    </row>
    <row r="45" spans="1:22" ht="12.4" customHeight="1" x14ac:dyDescent="0.2">
      <c r="A45" s="41">
        <v>16.869380950927734</v>
      </c>
      <c r="B45" s="45">
        <v>3.2828925255483171E-2</v>
      </c>
      <c r="C45" s="75">
        <f t="shared" si="0"/>
        <v>0</v>
      </c>
      <c r="D45" s="75">
        <f t="shared" si="1"/>
        <v>2.0320427128061345E-2</v>
      </c>
      <c r="E45" s="75">
        <f t="shared" si="2"/>
        <v>0</v>
      </c>
      <c r="F45" s="75">
        <f t="shared" si="3"/>
        <v>0</v>
      </c>
      <c r="G45" s="75"/>
      <c r="H45" s="150"/>
      <c r="I45" s="41"/>
      <c r="J45" s="41"/>
      <c r="K45" s="41"/>
      <c r="L45" s="41"/>
      <c r="M45" s="13"/>
      <c r="N45" s="79"/>
      <c r="O45" s="118"/>
      <c r="P45" s="4"/>
      <c r="Q45" s="130"/>
      <c r="R45" s="72"/>
      <c r="S45" s="72"/>
      <c r="T45" s="72"/>
      <c r="U45" s="72"/>
      <c r="V45" s="72"/>
    </row>
    <row r="46" spans="1:22" ht="12.4" customHeight="1" x14ac:dyDescent="0.2">
      <c r="A46" s="41">
        <v>18.467361450195313</v>
      </c>
      <c r="B46" s="45">
        <v>3.3260074831311659E-2</v>
      </c>
      <c r="C46" s="75">
        <f t="shared" si="0"/>
        <v>0</v>
      </c>
      <c r="D46" s="75">
        <f t="shared" si="1"/>
        <v>2.0587299816360941E-2</v>
      </c>
      <c r="E46" s="75">
        <f t="shared" si="2"/>
        <v>0</v>
      </c>
      <c r="F46" s="75">
        <f t="shared" si="3"/>
        <v>0</v>
      </c>
      <c r="G46" s="75"/>
      <c r="H46" s="150"/>
      <c r="I46" s="41"/>
      <c r="J46" s="41"/>
      <c r="K46" s="41"/>
      <c r="L46" s="41"/>
      <c r="M46" s="13"/>
      <c r="N46" s="79"/>
      <c r="O46" s="118"/>
      <c r="P46" s="4"/>
      <c r="Q46" s="130"/>
      <c r="R46" s="72"/>
      <c r="S46" s="72"/>
      <c r="T46" s="72"/>
      <c r="U46" s="72"/>
      <c r="V46" s="72"/>
    </row>
    <row r="47" spans="1:22" ht="12.4" customHeight="1" x14ac:dyDescent="0.2">
      <c r="A47" s="41">
        <v>20.271045684814453</v>
      </c>
      <c r="B47" s="45">
        <v>3.3629630676180508E-2</v>
      </c>
      <c r="C47" s="75">
        <f t="shared" si="0"/>
        <v>0</v>
      </c>
      <c r="D47" s="75">
        <f t="shared" si="1"/>
        <v>2.081604725652127E-2</v>
      </c>
      <c r="E47" s="75">
        <f t="shared" si="2"/>
        <v>0</v>
      </c>
      <c r="F47" s="75">
        <f t="shared" si="3"/>
        <v>0</v>
      </c>
      <c r="G47" s="75"/>
      <c r="H47" s="150"/>
      <c r="I47" s="41"/>
      <c r="J47" s="41"/>
      <c r="K47" s="41"/>
      <c r="L47" s="41"/>
      <c r="M47" s="13"/>
      <c r="N47" s="79"/>
      <c r="O47" s="118"/>
      <c r="P47" s="4"/>
      <c r="Q47" s="130"/>
      <c r="R47" s="72"/>
      <c r="S47" s="72"/>
      <c r="T47" s="72"/>
      <c r="U47" s="72"/>
      <c r="V47" s="72"/>
    </row>
    <row r="48" spans="1:22" ht="12.4" customHeight="1" x14ac:dyDescent="0.2">
      <c r="A48" s="41">
        <v>22.159374237060547</v>
      </c>
      <c r="B48" s="45">
        <v>3.4060781449974022E-2</v>
      </c>
      <c r="C48" s="75">
        <f t="shared" si="0"/>
        <v>0</v>
      </c>
      <c r="D48" s="75">
        <f t="shared" si="1"/>
        <v>2.1082920686336493E-2</v>
      </c>
      <c r="E48" s="75">
        <f t="shared" si="2"/>
        <v>0</v>
      </c>
      <c r="F48" s="75">
        <f t="shared" si="3"/>
        <v>0</v>
      </c>
      <c r="G48" s="75"/>
      <c r="H48" s="150"/>
      <c r="I48" s="41"/>
      <c r="J48" s="41"/>
      <c r="K48" s="41"/>
      <c r="L48" s="41"/>
      <c r="M48" s="13"/>
      <c r="N48" s="79"/>
      <c r="O48" s="118"/>
      <c r="P48" s="4"/>
      <c r="Q48" s="130"/>
      <c r="R48" s="72"/>
      <c r="S48" s="72"/>
      <c r="T48" s="72"/>
      <c r="U48" s="72"/>
      <c r="V48" s="72"/>
    </row>
    <row r="49" spans="1:22" ht="12.4" customHeight="1" x14ac:dyDescent="0.2">
      <c r="A49" s="41">
        <v>24.253406524658203</v>
      </c>
      <c r="B49" s="45">
        <v>3.4553522911896027E-2</v>
      </c>
      <c r="C49" s="75">
        <f t="shared" si="0"/>
        <v>0</v>
      </c>
      <c r="D49" s="75">
        <f t="shared" si="1"/>
        <v>2.1387917480841307E-2</v>
      </c>
      <c r="E49" s="75">
        <f t="shared" si="2"/>
        <v>0</v>
      </c>
      <c r="F49" s="75">
        <f t="shared" si="3"/>
        <v>0</v>
      </c>
      <c r="G49" s="75"/>
      <c r="H49" s="150"/>
      <c r="I49" s="41"/>
      <c r="J49" s="41"/>
      <c r="K49" s="41"/>
      <c r="L49" s="13"/>
      <c r="M49" s="13"/>
      <c r="N49" s="79"/>
      <c r="O49" s="118"/>
      <c r="P49" s="4"/>
      <c r="Q49" s="130"/>
      <c r="R49" s="72"/>
      <c r="S49" s="72"/>
      <c r="T49" s="72"/>
      <c r="U49" s="72"/>
      <c r="V49" s="72"/>
    </row>
    <row r="50" spans="1:22" ht="12.4" customHeight="1" x14ac:dyDescent="0.2">
      <c r="A50" s="41">
        <v>26.593496322631836</v>
      </c>
      <c r="B50" s="45">
        <v>3.535422955451769E-2</v>
      </c>
      <c r="C50" s="75">
        <f t="shared" si="0"/>
        <v>0</v>
      </c>
      <c r="D50" s="75">
        <f t="shared" si="1"/>
        <v>2.1883538365647173E-2</v>
      </c>
      <c r="E50" s="75">
        <f t="shared" si="2"/>
        <v>0</v>
      </c>
      <c r="F50" s="75">
        <f t="shared" si="3"/>
        <v>0</v>
      </c>
      <c r="G50" s="75"/>
      <c r="H50" s="150"/>
      <c r="I50" s="41"/>
      <c r="J50" s="41"/>
      <c r="K50" s="41"/>
      <c r="L50" s="13"/>
      <c r="M50" s="13"/>
      <c r="N50" s="79"/>
      <c r="O50" s="118"/>
      <c r="P50" s="4"/>
      <c r="Q50" s="130"/>
      <c r="R50" s="72"/>
      <c r="S50" s="72"/>
      <c r="T50" s="72"/>
      <c r="U50" s="72"/>
      <c r="V50" s="72"/>
    </row>
    <row r="51" spans="1:22" ht="12.4" customHeight="1" x14ac:dyDescent="0.2">
      <c r="A51" s="41">
        <v>28.997478485107422</v>
      </c>
      <c r="B51" s="45">
        <v>3.6216529568709487E-2</v>
      </c>
      <c r="C51" s="75">
        <f t="shared" si="0"/>
        <v>0</v>
      </c>
      <c r="D51" s="75">
        <f t="shared" si="1"/>
        <v>2.2417284276137619E-2</v>
      </c>
      <c r="E51" s="75">
        <f t="shared" si="2"/>
        <v>0</v>
      </c>
      <c r="F51" s="75">
        <f t="shared" si="3"/>
        <v>0</v>
      </c>
      <c r="G51" s="75"/>
      <c r="H51" s="150"/>
      <c r="I51" s="41"/>
      <c r="J51" s="41"/>
      <c r="K51" s="41"/>
      <c r="L51" s="13"/>
      <c r="M51" s="13"/>
      <c r="N51" s="79"/>
      <c r="O51" s="118"/>
      <c r="P51" s="4"/>
      <c r="Q51" s="130"/>
      <c r="R51" s="72"/>
      <c r="S51" s="72"/>
      <c r="T51" s="72"/>
      <c r="U51" s="72"/>
      <c r="V51" s="72"/>
    </row>
    <row r="52" spans="1:22" ht="12.4" customHeight="1" x14ac:dyDescent="0.2">
      <c r="A52" s="41">
        <v>29.669355392456055</v>
      </c>
      <c r="B52" s="45">
        <v>3.6216529568709487E-2</v>
      </c>
      <c r="C52" s="75">
        <f t="shared" si="0"/>
        <v>0</v>
      </c>
      <c r="D52" s="75">
        <f t="shared" si="1"/>
        <v>2.2417284276137619E-2</v>
      </c>
      <c r="E52" s="75">
        <f t="shared" si="2"/>
        <v>0</v>
      </c>
      <c r="F52" s="75">
        <f t="shared" si="3"/>
        <v>0</v>
      </c>
      <c r="G52" s="75"/>
      <c r="H52" s="150"/>
      <c r="I52" s="41"/>
      <c r="J52" s="41"/>
      <c r="K52" s="41"/>
      <c r="L52" s="13"/>
      <c r="M52" s="13"/>
      <c r="N52" s="79"/>
      <c r="O52" s="118"/>
      <c r="P52" s="4"/>
      <c r="Q52" s="130"/>
      <c r="R52" s="72"/>
      <c r="S52" s="72"/>
      <c r="T52" s="72"/>
      <c r="U52" s="72"/>
      <c r="V52" s="72"/>
    </row>
    <row r="53" spans="1:22" ht="12.4" customHeight="1" x14ac:dyDescent="0.2">
      <c r="A53" s="41">
        <v>34.067459106445313</v>
      </c>
      <c r="B53" s="45">
        <v>3.6278767133990177E-2</v>
      </c>
      <c r="C53" s="75">
        <f t="shared" si="0"/>
        <v>0</v>
      </c>
      <c r="D53" s="75">
        <f t="shared" si="1"/>
        <v>2.2455808044432559E-2</v>
      </c>
      <c r="E53" s="75">
        <f t="shared" si="2"/>
        <v>0</v>
      </c>
      <c r="F53" s="75">
        <f t="shared" si="3"/>
        <v>0</v>
      </c>
      <c r="G53" s="75"/>
      <c r="H53" s="150"/>
      <c r="I53" s="41"/>
      <c r="J53" s="41"/>
      <c r="K53" s="41"/>
      <c r="L53" s="13"/>
      <c r="M53" s="13"/>
      <c r="N53" s="79"/>
      <c r="O53" s="118"/>
      <c r="P53" s="4"/>
      <c r="Q53" s="130"/>
      <c r="R53" s="72"/>
      <c r="S53" s="72"/>
      <c r="T53" s="72"/>
      <c r="U53" s="72"/>
      <c r="V53" s="72"/>
    </row>
    <row r="54" spans="1:22" ht="12.4" customHeight="1" x14ac:dyDescent="0.2">
      <c r="A54" s="41">
        <v>35.202510833740234</v>
      </c>
      <c r="B54" s="45">
        <v>3.6278767133990177E-2</v>
      </c>
      <c r="C54" s="75">
        <f t="shared" si="0"/>
        <v>0</v>
      </c>
      <c r="D54" s="75">
        <f t="shared" si="1"/>
        <v>2.2455808044432559E-2</v>
      </c>
      <c r="E54" s="75">
        <f t="shared" si="2"/>
        <v>0</v>
      </c>
      <c r="F54" s="75">
        <f t="shared" si="3"/>
        <v>0</v>
      </c>
      <c r="G54" s="75"/>
      <c r="H54" s="150"/>
      <c r="I54" s="41"/>
      <c r="J54" s="41"/>
      <c r="K54" s="41"/>
      <c r="L54" s="13"/>
      <c r="M54" s="13"/>
      <c r="N54" s="79"/>
      <c r="O54" s="118"/>
      <c r="P54" s="4"/>
      <c r="Q54" s="130"/>
      <c r="R54" s="72"/>
      <c r="S54" s="72"/>
      <c r="T54" s="72"/>
      <c r="U54" s="72"/>
      <c r="V54" s="72"/>
    </row>
    <row r="55" spans="1:22" ht="12.4" customHeight="1" x14ac:dyDescent="0.2">
      <c r="A55" s="41">
        <v>40.945793151855469</v>
      </c>
      <c r="B55" s="45">
        <v>3.642883419962719E-2</v>
      </c>
      <c r="C55" s="75">
        <f t="shared" si="0"/>
        <v>0</v>
      </c>
      <c r="D55" s="75">
        <f t="shared" si="1"/>
        <v>2.2548696460604201E-2</v>
      </c>
      <c r="E55" s="75">
        <f t="shared" si="2"/>
        <v>0</v>
      </c>
      <c r="F55" s="75">
        <f t="shared" si="3"/>
        <v>0</v>
      </c>
      <c r="G55" s="75"/>
      <c r="H55" s="150"/>
      <c r="I55" s="41"/>
      <c r="J55" s="41"/>
      <c r="K55" s="41"/>
      <c r="L55" s="13"/>
      <c r="M55" s="13"/>
      <c r="N55" s="79"/>
      <c r="O55" s="118"/>
      <c r="P55" s="4"/>
      <c r="Q55" s="130"/>
      <c r="R55" s="72"/>
      <c r="S55" s="72"/>
      <c r="T55" s="72"/>
      <c r="U55" s="72"/>
      <c r="V55" s="72"/>
    </row>
    <row r="56" spans="1:22" ht="12.4" customHeight="1" x14ac:dyDescent="0.2">
      <c r="A56" s="41">
        <v>44.355937957763672</v>
      </c>
      <c r="B56" s="45">
        <v>3.6462756067676835E-2</v>
      </c>
      <c r="C56" s="75">
        <f t="shared" si="0"/>
        <v>0</v>
      </c>
      <c r="D56" s="75">
        <f t="shared" si="1"/>
        <v>2.2569693396762971E-2</v>
      </c>
      <c r="E56" s="75">
        <f t="shared" si="2"/>
        <v>0</v>
      </c>
      <c r="F56" s="75">
        <f t="shared" si="3"/>
        <v>0</v>
      </c>
      <c r="G56" s="75"/>
      <c r="H56" s="150"/>
      <c r="I56" s="41"/>
      <c r="J56" s="41"/>
      <c r="K56" s="41"/>
      <c r="L56" s="13"/>
      <c r="M56" s="13"/>
      <c r="N56" s="79"/>
      <c r="O56" s="118"/>
      <c r="P56" s="4"/>
      <c r="Q56" s="130"/>
      <c r="R56" s="72"/>
      <c r="S56" s="72"/>
      <c r="T56" s="72"/>
      <c r="U56" s="72"/>
      <c r="V56" s="72"/>
    </row>
    <row r="57" spans="1:22" ht="12.4" customHeight="1" x14ac:dyDescent="0.2">
      <c r="A57" s="41">
        <v>48.570144653320313</v>
      </c>
      <c r="B57" s="45">
        <v>3.7062756067676839E-2</v>
      </c>
      <c r="C57" s="75">
        <f t="shared" si="0"/>
        <v>1.7555002547273157E-4</v>
      </c>
      <c r="D57" s="75">
        <f t="shared" si="1"/>
        <v>2.2941081012469354E-2</v>
      </c>
      <c r="E57" s="75">
        <f t="shared" si="2"/>
        <v>1.1120082620516862E-4</v>
      </c>
      <c r="F57" s="75">
        <f t="shared" si="3"/>
        <v>1.1120082620516862E-4</v>
      </c>
      <c r="G57" s="75"/>
      <c r="H57" s="150"/>
      <c r="I57" s="13"/>
      <c r="J57" s="41"/>
      <c r="K57" s="41"/>
      <c r="L57" s="13"/>
      <c r="M57" s="13"/>
      <c r="N57" s="79"/>
      <c r="O57" s="118"/>
      <c r="P57" s="4"/>
      <c r="Q57" s="130"/>
      <c r="R57" s="72"/>
      <c r="S57" s="72"/>
      <c r="T57" s="72"/>
      <c r="U57" s="72"/>
      <c r="V57" s="72"/>
    </row>
    <row r="58" spans="1:22" ht="12.4" customHeight="1" x14ac:dyDescent="0.2">
      <c r="A58" s="41">
        <v>53.253868103027344</v>
      </c>
      <c r="B58" s="45">
        <v>3.8262756067676838E-2</v>
      </c>
      <c r="C58" s="75">
        <f t="shared" si="0"/>
        <v>1.3755500254727313E-3</v>
      </c>
      <c r="D58" s="75">
        <f t="shared" si="1"/>
        <v>2.3683856243882109E-2</v>
      </c>
      <c r="E58" s="75">
        <f t="shared" si="2"/>
        <v>8.7133168398695728E-4</v>
      </c>
      <c r="F58" s="75">
        <f t="shared" si="3"/>
        <v>7.6013085778178866E-4</v>
      </c>
      <c r="G58" s="75"/>
      <c r="H58" s="150"/>
      <c r="I58" s="13"/>
      <c r="J58" s="41"/>
      <c r="K58" s="41"/>
      <c r="L58" s="13"/>
      <c r="M58" s="13"/>
      <c r="N58" s="79"/>
      <c r="O58" s="118"/>
      <c r="P58" s="4"/>
      <c r="Q58" s="130"/>
      <c r="R58" s="72"/>
      <c r="S58" s="72"/>
      <c r="T58" s="72"/>
      <c r="U58" s="72"/>
      <c r="V58" s="72"/>
    </row>
    <row r="59" spans="1:22" ht="12.4" customHeight="1" x14ac:dyDescent="0.2">
      <c r="A59" s="41">
        <v>59.662635803222656</v>
      </c>
      <c r="B59" s="45">
        <v>4.0262756067676833E-2</v>
      </c>
      <c r="C59" s="75">
        <f t="shared" si="0"/>
        <v>3.3755500254727261E-3</v>
      </c>
      <c r="D59" s="75">
        <f t="shared" si="1"/>
        <v>2.4921814962903369E-2</v>
      </c>
      <c r="E59" s="75">
        <f t="shared" si="2"/>
        <v>2.138216446956602E-3</v>
      </c>
      <c r="F59" s="75">
        <f t="shared" si="3"/>
        <v>1.2668847629696447E-3</v>
      </c>
      <c r="G59" s="75"/>
      <c r="H59" s="150"/>
      <c r="I59" s="13"/>
      <c r="J59" s="41"/>
      <c r="K59" s="41"/>
      <c r="L59" s="13"/>
      <c r="M59" s="13"/>
      <c r="N59" s="79"/>
      <c r="O59" s="118"/>
      <c r="P59" s="4"/>
      <c r="Q59" s="130"/>
      <c r="R59" s="72"/>
      <c r="S59" s="72"/>
      <c r="T59" s="72"/>
      <c r="U59" s="72"/>
      <c r="V59" s="72"/>
    </row>
    <row r="60" spans="1:22" ht="12.4" customHeight="1" x14ac:dyDescent="0.2">
      <c r="A60" s="41">
        <v>63.736080169677734</v>
      </c>
      <c r="B60" s="45">
        <v>4.2162756067676832E-2</v>
      </c>
      <c r="C60" s="75">
        <f t="shared" si="0"/>
        <v>5.275550025472725E-3</v>
      </c>
      <c r="D60" s="75">
        <f t="shared" si="1"/>
        <v>2.6097875745973567E-2</v>
      </c>
      <c r="E60" s="75">
        <f t="shared" si="2"/>
        <v>3.3417569717777672E-3</v>
      </c>
      <c r="F60" s="75">
        <f t="shared" si="3"/>
        <v>1.2035405248211652E-3</v>
      </c>
      <c r="G60" s="75"/>
      <c r="H60" s="150"/>
      <c r="I60" s="13"/>
      <c r="J60" s="41"/>
      <c r="K60" s="41"/>
      <c r="L60" s="13"/>
      <c r="M60" s="13"/>
      <c r="N60" s="79"/>
      <c r="O60" s="118"/>
      <c r="P60" s="4"/>
      <c r="Q60" s="130"/>
      <c r="R60" s="72"/>
      <c r="S60" s="72"/>
      <c r="T60" s="72"/>
      <c r="U60" s="72"/>
      <c r="V60" s="72"/>
    </row>
    <row r="61" spans="1:22" ht="12.4" customHeight="1" x14ac:dyDescent="0.2">
      <c r="A61" s="41">
        <v>70.33441162109375</v>
      </c>
      <c r="B61" s="45">
        <v>4.6862756067676835E-2</v>
      </c>
      <c r="C61" s="75">
        <f t="shared" si="0"/>
        <v>9.9755500254727278E-3</v>
      </c>
      <c r="D61" s="75">
        <f t="shared" si="1"/>
        <v>2.9007078735673531E-2</v>
      </c>
      <c r="E61" s="75">
        <f t="shared" si="2"/>
        <v>6.3189361647564418E-3</v>
      </c>
      <c r="F61" s="75">
        <f t="shared" si="3"/>
        <v>2.9771791929786746E-3</v>
      </c>
      <c r="G61" s="75"/>
      <c r="H61" s="150"/>
      <c r="I61" s="13"/>
      <c r="J61" s="41"/>
      <c r="K61" s="41"/>
      <c r="L61" s="13"/>
      <c r="M61" s="13"/>
      <c r="N61" s="79"/>
      <c r="O61" s="118"/>
      <c r="P61" s="4"/>
      <c r="Q61" s="130"/>
      <c r="R61" s="72"/>
      <c r="S61" s="72"/>
      <c r="T61" s="72"/>
      <c r="U61" s="72"/>
      <c r="V61" s="72"/>
    </row>
    <row r="62" spans="1:22" ht="12.4" customHeight="1" x14ac:dyDescent="0.2">
      <c r="A62" s="41">
        <v>77.341644287109375</v>
      </c>
      <c r="B62" s="45">
        <v>5.3862756067676834E-2</v>
      </c>
      <c r="C62" s="75">
        <f t="shared" si="0"/>
        <v>1.6975550025472727E-2</v>
      </c>
      <c r="D62" s="75">
        <f t="shared" si="1"/>
        <v>3.3339934252247946E-2</v>
      </c>
      <c r="E62" s="75">
        <f t="shared" si="2"/>
        <v>1.075303283515021E-2</v>
      </c>
      <c r="F62" s="75">
        <f t="shared" si="3"/>
        <v>4.4340966703937685E-3</v>
      </c>
      <c r="G62" s="75"/>
      <c r="H62" s="150"/>
      <c r="I62" s="13"/>
      <c r="J62" s="41"/>
      <c r="K62" s="41"/>
      <c r="L62" s="13"/>
      <c r="M62" s="13"/>
      <c r="N62" s="79"/>
      <c r="O62" s="118"/>
      <c r="P62" s="4"/>
      <c r="Q62" s="130"/>
      <c r="R62" s="72"/>
      <c r="S62" s="72"/>
      <c r="T62" s="72"/>
      <c r="U62" s="72"/>
      <c r="V62" s="72"/>
    </row>
    <row r="63" spans="1:22" ht="12.4" customHeight="1" x14ac:dyDescent="0.2">
      <c r="A63" s="41">
        <v>83.727592468261719</v>
      </c>
      <c r="B63" s="45">
        <v>6.5862756067676831E-2</v>
      </c>
      <c r="C63" s="75">
        <f t="shared" si="0"/>
        <v>2.8975550025472724E-2</v>
      </c>
      <c r="D63" s="75">
        <f t="shared" si="1"/>
        <v>4.0767686566375513E-2</v>
      </c>
      <c r="E63" s="75">
        <f t="shared" si="2"/>
        <v>1.8354341412968097E-2</v>
      </c>
      <c r="F63" s="75">
        <f t="shared" si="3"/>
        <v>7.6013085778178866E-3</v>
      </c>
      <c r="G63" s="75"/>
      <c r="H63" s="150"/>
      <c r="I63" s="13"/>
      <c r="J63" s="41"/>
      <c r="K63" s="41"/>
      <c r="L63" s="13"/>
      <c r="M63" s="13"/>
      <c r="N63" s="79"/>
      <c r="O63" s="118"/>
      <c r="P63" s="4"/>
      <c r="Q63" s="130"/>
      <c r="R63" s="72"/>
      <c r="S63" s="72"/>
      <c r="T63" s="72"/>
      <c r="U63" s="72"/>
      <c r="V63" s="72"/>
    </row>
    <row r="64" spans="1:22" x14ac:dyDescent="0.2">
      <c r="A64" s="41">
        <v>91.781661987304688</v>
      </c>
      <c r="B64" s="45">
        <v>9.4262756067676839E-2</v>
      </c>
      <c r="C64" s="75">
        <f t="shared" si="0"/>
        <v>5.7375550025472732E-2</v>
      </c>
      <c r="D64" s="75">
        <f t="shared" si="1"/>
        <v>5.8346700376477434E-2</v>
      </c>
      <c r="E64" s="75">
        <f t="shared" si="2"/>
        <v>3.6344105047137108E-2</v>
      </c>
      <c r="F64" s="75">
        <f t="shared" si="3"/>
        <v>1.7989763634169011E-2</v>
      </c>
      <c r="G64" s="75"/>
      <c r="H64" s="150"/>
      <c r="I64" s="13"/>
      <c r="J64" s="41"/>
      <c r="K64" s="41"/>
      <c r="L64" s="13"/>
      <c r="M64" s="13"/>
      <c r="N64" s="79"/>
      <c r="O64" s="118"/>
      <c r="P64" s="4"/>
      <c r="Q64" s="130"/>
      <c r="R64" s="72"/>
      <c r="S64" s="72"/>
      <c r="T64" s="72"/>
      <c r="U64" s="72"/>
      <c r="V64" s="72"/>
    </row>
    <row r="65" spans="1:22" x14ac:dyDescent="0.2">
      <c r="A65" s="41">
        <v>100.59269714355469</v>
      </c>
      <c r="B65" s="45">
        <v>0.14766275606767681</v>
      </c>
      <c r="C65" s="75">
        <f t="shared" si="0"/>
        <v>0.11077555002547271</v>
      </c>
      <c r="D65" s="75">
        <f t="shared" si="1"/>
        <v>9.1400198174345096E-2</v>
      </c>
      <c r="E65" s="75">
        <f t="shared" si="2"/>
        <v>7.01699282184267E-2</v>
      </c>
      <c r="F65" s="75">
        <f t="shared" si="3"/>
        <v>3.3825823171289592E-2</v>
      </c>
      <c r="G65" s="75"/>
      <c r="H65" s="150"/>
      <c r="I65" s="13"/>
      <c r="J65" s="41"/>
      <c r="K65" s="41"/>
      <c r="L65" s="13"/>
      <c r="M65" s="13"/>
      <c r="N65" s="79"/>
      <c r="O65" s="118"/>
      <c r="P65" s="4"/>
      <c r="Q65" s="130"/>
      <c r="R65" s="72"/>
      <c r="S65" s="72"/>
      <c r="T65" s="72"/>
      <c r="U65" s="72"/>
      <c r="V65" s="72"/>
    </row>
    <row r="66" spans="1:22" x14ac:dyDescent="0.2">
      <c r="A66" s="41">
        <v>110.09821319580078</v>
      </c>
      <c r="B66" s="45">
        <v>0.24576275606767684</v>
      </c>
      <c r="C66" s="75">
        <f t="shared" si="0"/>
        <v>0.20887555002547273</v>
      </c>
      <c r="D66" s="75">
        <f t="shared" si="1"/>
        <v>0.15212207334233799</v>
      </c>
      <c r="E66" s="75">
        <f t="shared" si="2"/>
        <v>0.13231062584208794</v>
      </c>
      <c r="F66" s="75">
        <f t="shared" si="3"/>
        <v>6.2140697623661242E-2</v>
      </c>
      <c r="G66" s="75"/>
      <c r="H66" s="150"/>
      <c r="I66" s="13"/>
      <c r="J66" s="41"/>
      <c r="K66" s="41"/>
      <c r="L66" s="13"/>
      <c r="M66" s="13"/>
      <c r="N66" s="79"/>
      <c r="O66" s="118"/>
      <c r="P66" s="4"/>
      <c r="Q66" s="130"/>
      <c r="R66" s="72"/>
      <c r="S66" s="72"/>
      <c r="T66" s="72"/>
      <c r="U66" s="72"/>
      <c r="V66" s="72"/>
    </row>
    <row r="67" spans="1:22" x14ac:dyDescent="0.2">
      <c r="A67" s="41">
        <v>120.128662109375</v>
      </c>
      <c r="B67" s="45">
        <v>0.36456275606767685</v>
      </c>
      <c r="C67" s="75">
        <f t="shared" si="0"/>
        <v>0.32767555002547277</v>
      </c>
      <c r="D67" s="75">
        <f t="shared" si="1"/>
        <v>0.22565682125220093</v>
      </c>
      <c r="E67" s="75">
        <f t="shared" si="2"/>
        <v>0.20756358076248507</v>
      </c>
      <c r="F67" s="75">
        <f t="shared" si="3"/>
        <v>7.525295492039713E-2</v>
      </c>
      <c r="G67" s="75"/>
      <c r="H67" s="150"/>
      <c r="I67" s="13"/>
      <c r="J67" s="41"/>
      <c r="K67" s="13"/>
      <c r="L67" s="13"/>
      <c r="M67" s="13"/>
      <c r="N67" s="79"/>
      <c r="O67" s="118"/>
      <c r="P67" s="4"/>
      <c r="Q67" s="130"/>
      <c r="R67" s="72"/>
      <c r="S67" s="72"/>
      <c r="T67" s="72"/>
      <c r="U67" s="72"/>
      <c r="V67" s="72"/>
    </row>
    <row r="68" spans="1:22" x14ac:dyDescent="0.2">
      <c r="A68" s="41">
        <v>132.27668762207031</v>
      </c>
      <c r="B68" s="45">
        <v>0.5071627560676768</v>
      </c>
      <c r="C68" s="75">
        <f t="shared" si="0"/>
        <v>0.47027555002547272</v>
      </c>
      <c r="D68" s="75">
        <f t="shared" si="1"/>
        <v>0.31392327791841684</v>
      </c>
      <c r="E68" s="75">
        <f t="shared" si="2"/>
        <v>0.29789246436222094</v>
      </c>
      <c r="F68" s="75">
        <f t="shared" si="3"/>
        <v>9.0328883599735871E-2</v>
      </c>
      <c r="G68" s="75"/>
      <c r="H68" s="150"/>
      <c r="I68" s="13"/>
      <c r="J68" s="41"/>
      <c r="K68" s="13"/>
      <c r="L68" s="13"/>
      <c r="M68" s="13"/>
      <c r="N68" s="79"/>
      <c r="O68" s="118"/>
      <c r="P68" s="4"/>
      <c r="Q68" s="72"/>
      <c r="R68" s="72"/>
      <c r="S68" s="72"/>
      <c r="T68" s="72"/>
      <c r="U68" s="72"/>
      <c r="V68" s="72"/>
    </row>
    <row r="69" spans="1:22" x14ac:dyDescent="0.2">
      <c r="A69" s="41">
        <v>143.83061218261719</v>
      </c>
      <c r="B69" s="45">
        <v>0.60836275606767676</v>
      </c>
      <c r="C69" s="75">
        <f t="shared" si="0"/>
        <v>0.57147555002547268</v>
      </c>
      <c r="D69" s="75">
        <f t="shared" si="1"/>
        <v>0.37656398910089267</v>
      </c>
      <c r="E69" s="75">
        <f t="shared" si="2"/>
        <v>0.36199683336848515</v>
      </c>
      <c r="F69" s="75">
        <f t="shared" si="3"/>
        <v>6.4104369006264206E-2</v>
      </c>
      <c r="G69" s="75"/>
      <c r="H69" s="150"/>
      <c r="I69" s="13"/>
      <c r="J69" s="140"/>
      <c r="K69" s="13"/>
      <c r="L69" s="13"/>
      <c r="M69" s="140"/>
      <c r="N69" s="79"/>
      <c r="O69" s="118"/>
      <c r="P69" s="4"/>
      <c r="Q69" s="72"/>
      <c r="R69" s="72"/>
      <c r="S69" s="72"/>
      <c r="T69" s="72"/>
      <c r="U69" s="72"/>
      <c r="V69" s="72"/>
    </row>
    <row r="70" spans="1:22" x14ac:dyDescent="0.2">
      <c r="A70" s="41">
        <v>157.7469482421875</v>
      </c>
      <c r="B70" s="45">
        <v>0.66166275606767677</v>
      </c>
      <c r="C70" s="75">
        <f t="shared" si="0"/>
        <v>0.62477555002547269</v>
      </c>
      <c r="D70" s="75">
        <f t="shared" si="1"/>
        <v>0.4095555889628093</v>
      </c>
      <c r="E70" s="75">
        <f t="shared" si="2"/>
        <v>0.39575931230162625</v>
      </c>
      <c r="F70" s="75">
        <f t="shared" si="3"/>
        <v>3.3762478933141105E-2</v>
      </c>
      <c r="G70" s="75"/>
      <c r="H70" s="150"/>
      <c r="I70" s="13"/>
      <c r="J70" s="140"/>
      <c r="K70" s="13"/>
      <c r="L70" s="13"/>
      <c r="M70" s="140"/>
      <c r="N70" s="79"/>
      <c r="O70" s="118"/>
      <c r="P70" s="4"/>
      <c r="Q70" s="72"/>
      <c r="R70" s="72"/>
      <c r="S70" s="72"/>
      <c r="T70" s="72"/>
      <c r="U70" s="72"/>
      <c r="V70" s="72"/>
    </row>
    <row r="71" spans="1:22" x14ac:dyDescent="0.2">
      <c r="A71" s="41">
        <v>172.37522888183594</v>
      </c>
      <c r="B71" s="45">
        <v>0.70666275606767681</v>
      </c>
      <c r="C71" s="75">
        <f t="shared" si="0"/>
        <v>0.66977555002547273</v>
      </c>
      <c r="D71" s="75">
        <f t="shared" si="1"/>
        <v>0.43740966014078769</v>
      </c>
      <c r="E71" s="75">
        <f t="shared" si="2"/>
        <v>0.42426421946844339</v>
      </c>
      <c r="F71" s="75">
        <f t="shared" si="3"/>
        <v>2.8504907166817139E-2</v>
      </c>
      <c r="G71" s="75"/>
      <c r="H71" s="150"/>
      <c r="I71" s="13"/>
      <c r="J71" s="140"/>
      <c r="K71" s="13"/>
      <c r="L71" s="13"/>
      <c r="M71" s="140"/>
      <c r="N71" s="79"/>
      <c r="O71" s="118"/>
      <c r="P71" s="4"/>
      <c r="Q71" s="72"/>
      <c r="R71" s="72"/>
      <c r="S71" s="72"/>
      <c r="T71" s="72"/>
      <c r="U71" s="72"/>
      <c r="V71" s="72"/>
    </row>
    <row r="72" spans="1:22" x14ac:dyDescent="0.2">
      <c r="A72" s="41">
        <v>189.33889770507812</v>
      </c>
      <c r="B72" s="45">
        <v>0.74546275606767676</v>
      </c>
      <c r="C72" s="75">
        <f t="shared" si="0"/>
        <v>0.70857555002547268</v>
      </c>
      <c r="D72" s="75">
        <f t="shared" si="1"/>
        <v>0.46142605928980013</v>
      </c>
      <c r="E72" s="75">
        <f t="shared" si="2"/>
        <v>0.44884178387005452</v>
      </c>
      <c r="F72" s="75">
        <f t="shared" si="3"/>
        <v>2.4577564401611129E-2</v>
      </c>
      <c r="G72" s="75"/>
      <c r="H72" s="150"/>
      <c r="I72" s="13"/>
      <c r="J72" s="140"/>
      <c r="K72" s="13"/>
      <c r="L72" s="13"/>
      <c r="M72" s="140"/>
      <c r="N72" s="79"/>
      <c r="O72" s="118"/>
      <c r="P72" s="4"/>
      <c r="Q72" s="72"/>
      <c r="R72" s="72"/>
      <c r="S72" s="72"/>
      <c r="T72" s="72"/>
      <c r="U72" s="72"/>
      <c r="V72" s="72"/>
    </row>
    <row r="73" spans="1:22" x14ac:dyDescent="0.2">
      <c r="A73" s="41">
        <v>206.09878540039063</v>
      </c>
      <c r="B73" s="45">
        <v>0.78086275606767674</v>
      </c>
      <c r="C73" s="75">
        <f t="shared" si="0"/>
        <v>0.74397555002547267</v>
      </c>
      <c r="D73" s="75">
        <f t="shared" si="1"/>
        <v>0.48333792861647645</v>
      </c>
      <c r="E73" s="75">
        <f t="shared" si="2"/>
        <v>0.47126564417461725</v>
      </c>
      <c r="F73" s="75">
        <f t="shared" si="3"/>
        <v>2.2423860304562726E-2</v>
      </c>
      <c r="G73" s="75"/>
      <c r="H73" s="150"/>
      <c r="I73" s="13"/>
      <c r="J73" s="140"/>
      <c r="K73" s="13"/>
      <c r="L73" s="13"/>
      <c r="M73" s="140"/>
      <c r="N73" s="79"/>
      <c r="O73" s="118"/>
      <c r="P73" s="4"/>
      <c r="Q73" s="72"/>
      <c r="R73" s="72"/>
      <c r="S73" s="72"/>
      <c r="T73" s="72"/>
      <c r="U73" s="72"/>
      <c r="V73" s="72"/>
    </row>
    <row r="74" spans="1:22" x14ac:dyDescent="0.2">
      <c r="A74" s="41">
        <v>226.69081115722656</v>
      </c>
      <c r="B74" s="45">
        <v>0.81556275606767681</v>
      </c>
      <c r="C74" s="75">
        <f t="shared" si="0"/>
        <v>0.77867555002547273</v>
      </c>
      <c r="D74" s="75">
        <f t="shared" si="1"/>
        <v>0.50481651239149539</v>
      </c>
      <c r="E74" s="75">
        <f t="shared" si="2"/>
        <v>0.49324609481214071</v>
      </c>
      <c r="F74" s="75">
        <f t="shared" si="3"/>
        <v>2.1980450637523463E-2</v>
      </c>
      <c r="G74" s="75"/>
      <c r="H74" s="150"/>
      <c r="I74" s="13"/>
      <c r="J74" s="140"/>
      <c r="K74" s="13"/>
      <c r="L74" s="140"/>
      <c r="M74" s="140"/>
      <c r="N74" s="79"/>
      <c r="O74" s="118"/>
      <c r="P74" s="4"/>
      <c r="Q74" s="72"/>
      <c r="R74" s="72"/>
      <c r="S74" s="72"/>
      <c r="T74" s="72"/>
      <c r="U74" s="72"/>
      <c r="V74" s="72"/>
    </row>
    <row r="75" spans="1:22" x14ac:dyDescent="0.2">
      <c r="A75" s="41">
        <v>249.05754089355469</v>
      </c>
      <c r="B75" s="45">
        <v>0.84576275606767681</v>
      </c>
      <c r="C75" s="75">
        <f t="shared" si="0"/>
        <v>0.80887555002547273</v>
      </c>
      <c r="D75" s="75">
        <f t="shared" si="1"/>
        <v>0.52350968904871642</v>
      </c>
      <c r="E75" s="75">
        <f t="shared" si="2"/>
        <v>0.51237605473298242</v>
      </c>
      <c r="F75" s="75">
        <f t="shared" si="3"/>
        <v>1.912995992084171E-2</v>
      </c>
      <c r="G75" s="75"/>
      <c r="H75" s="150"/>
      <c r="I75" s="13"/>
      <c r="J75" s="140"/>
      <c r="K75" s="13"/>
      <c r="L75" s="140"/>
      <c r="M75" s="140"/>
      <c r="N75" s="79"/>
      <c r="O75" s="118"/>
      <c r="P75" s="4"/>
      <c r="Q75" s="72"/>
      <c r="R75" s="72"/>
      <c r="S75" s="72"/>
      <c r="T75" s="72"/>
      <c r="U75" s="72"/>
      <c r="V75" s="72"/>
    </row>
    <row r="76" spans="1:22" x14ac:dyDescent="0.2">
      <c r="A76" s="41">
        <v>271.75320434570312</v>
      </c>
      <c r="B76" s="45">
        <v>0.87476275606767684</v>
      </c>
      <c r="C76" s="75">
        <f t="shared" si="0"/>
        <v>0.83787555002547276</v>
      </c>
      <c r="D76" s="75">
        <f t="shared" si="1"/>
        <v>0.5414600904745247</v>
      </c>
      <c r="E76" s="75">
        <f t="shared" si="2"/>
        <v>0.53074588379604226</v>
      </c>
      <c r="F76" s="75">
        <f t="shared" si="3"/>
        <v>1.8369829063059839E-2</v>
      </c>
      <c r="G76" s="75"/>
      <c r="H76" s="150"/>
      <c r="I76" s="13"/>
      <c r="J76" s="140"/>
      <c r="K76" s="13"/>
      <c r="L76" s="140"/>
      <c r="M76" s="140"/>
      <c r="N76" s="79"/>
      <c r="O76" s="118"/>
      <c r="P76" s="4"/>
      <c r="Q76" s="72"/>
      <c r="R76" s="72"/>
      <c r="S76" s="72"/>
      <c r="T76" s="72"/>
      <c r="U76" s="72"/>
      <c r="V76" s="72"/>
    </row>
    <row r="77" spans="1:22" x14ac:dyDescent="0.2">
      <c r="A77" s="41">
        <v>297.76910400390625</v>
      </c>
      <c r="B77" s="45">
        <v>0.90276275606767675</v>
      </c>
      <c r="C77" s="75">
        <f t="shared" si="0"/>
        <v>0.86587555002547267</v>
      </c>
      <c r="D77" s="75">
        <f t="shared" si="1"/>
        <v>0.55879151254082238</v>
      </c>
      <c r="E77" s="75">
        <f t="shared" si="2"/>
        <v>0.54848227047761733</v>
      </c>
      <c r="F77" s="75">
        <f t="shared" si="3"/>
        <v>1.7736386681575067E-2</v>
      </c>
      <c r="G77" s="75"/>
      <c r="H77" s="150"/>
      <c r="I77" s="13"/>
      <c r="J77" s="140"/>
      <c r="K77" s="13"/>
      <c r="L77" s="140"/>
      <c r="M77" s="140"/>
      <c r="N77" s="79"/>
      <c r="O77" s="118"/>
      <c r="P77" s="4"/>
      <c r="Q77" s="72"/>
      <c r="R77" s="72"/>
      <c r="S77" s="72"/>
      <c r="T77" s="72"/>
      <c r="U77" s="72"/>
      <c r="V77" s="72"/>
    </row>
    <row r="78" spans="1:22" x14ac:dyDescent="0.2">
      <c r="A78" s="41">
        <v>326.07870483398437</v>
      </c>
      <c r="B78" s="45">
        <v>0.9275627560676768</v>
      </c>
      <c r="C78" s="75">
        <f t="shared" si="0"/>
        <v>0.89067555002547272</v>
      </c>
      <c r="D78" s="75">
        <f t="shared" si="1"/>
        <v>0.57414220065668597</v>
      </c>
      <c r="E78" s="75">
        <f t="shared" si="2"/>
        <v>0.56419164153844104</v>
      </c>
      <c r="F78" s="75">
        <f t="shared" si="3"/>
        <v>1.5709371060823707E-2</v>
      </c>
      <c r="G78" s="75"/>
      <c r="H78" s="150"/>
      <c r="I78" s="13"/>
      <c r="J78" s="140"/>
      <c r="K78" s="13"/>
      <c r="L78" s="140"/>
      <c r="M78" s="140"/>
      <c r="N78" s="79"/>
      <c r="O78" s="118"/>
      <c r="P78" s="4"/>
      <c r="Q78" s="72"/>
      <c r="R78" s="72"/>
      <c r="S78" s="72"/>
      <c r="T78" s="72"/>
      <c r="U78" s="72"/>
      <c r="V78" s="72"/>
    </row>
    <row r="79" spans="1:22" x14ac:dyDescent="0.2">
      <c r="A79" s="41">
        <v>356.34872436523437</v>
      </c>
      <c r="B79" s="45">
        <v>0.95136275606767684</v>
      </c>
      <c r="C79" s="75">
        <f t="shared" si="0"/>
        <v>0.91447555002547276</v>
      </c>
      <c r="D79" s="75">
        <f t="shared" si="1"/>
        <v>0.58887390941303908</v>
      </c>
      <c r="E79" s="75">
        <f t="shared" si="2"/>
        <v>0.57926757021777986</v>
      </c>
      <c r="F79" s="75">
        <f t="shared" si="3"/>
        <v>1.5075928679338824E-2</v>
      </c>
      <c r="G79" s="75"/>
      <c r="H79" s="150"/>
      <c r="I79" s="13"/>
      <c r="J79" s="140"/>
      <c r="K79" s="13"/>
      <c r="L79" s="140"/>
      <c r="M79" s="140"/>
      <c r="N79" s="79"/>
      <c r="O79" s="118"/>
      <c r="P79" s="4"/>
      <c r="Q79" s="72"/>
      <c r="R79" s="72"/>
      <c r="S79" s="72"/>
      <c r="T79" s="72"/>
      <c r="U79" s="72"/>
      <c r="V79" s="72"/>
    </row>
    <row r="80" spans="1:22" x14ac:dyDescent="0.2">
      <c r="A80" s="41">
        <v>391.69070434570312</v>
      </c>
      <c r="B80" s="45">
        <v>0.97516275606767677</v>
      </c>
      <c r="C80" s="75">
        <f t="shared" si="0"/>
        <v>0.93827555002547269</v>
      </c>
      <c r="D80" s="75">
        <f t="shared" si="1"/>
        <v>0.60360561816939207</v>
      </c>
      <c r="E80" s="75">
        <f t="shared" si="2"/>
        <v>0.59434349889711857</v>
      </c>
      <c r="F80" s="75">
        <f t="shared" si="3"/>
        <v>1.5075928679338713E-2</v>
      </c>
      <c r="G80" s="75"/>
      <c r="H80" s="150"/>
      <c r="I80" s="13"/>
      <c r="J80" s="140"/>
      <c r="K80" s="13"/>
      <c r="L80" s="140"/>
      <c r="M80" s="140"/>
      <c r="N80" s="79"/>
      <c r="O80" s="118"/>
      <c r="P80" s="4"/>
      <c r="Q80" s="72"/>
      <c r="R80" s="72"/>
      <c r="S80" s="72"/>
      <c r="T80" s="72"/>
      <c r="U80" s="72"/>
      <c r="V80" s="72"/>
    </row>
    <row r="81" spans="1:22" x14ac:dyDescent="0.2">
      <c r="A81" s="41">
        <v>427.90023803710937</v>
      </c>
      <c r="B81" s="45">
        <v>0.9990627560676768</v>
      </c>
      <c r="C81" s="75">
        <f t="shared" si="0"/>
        <v>0.96217555002547273</v>
      </c>
      <c r="D81" s="75">
        <f t="shared" si="1"/>
        <v>0.61839922486169607</v>
      </c>
      <c r="E81" s="75">
        <f t="shared" si="2"/>
        <v>0.60948277181460597</v>
      </c>
      <c r="F81" s="75">
        <f t="shared" si="3"/>
        <v>1.5139272917487401E-2</v>
      </c>
      <c r="G81" s="75"/>
      <c r="H81" s="150"/>
      <c r="I81" s="13"/>
      <c r="J81" s="140"/>
      <c r="K81" s="13"/>
      <c r="L81" s="140"/>
      <c r="M81" s="140"/>
      <c r="N81" s="79"/>
      <c r="O81" s="118"/>
      <c r="P81" s="4"/>
      <c r="Q81" s="72"/>
      <c r="R81" s="72"/>
      <c r="S81" s="72"/>
      <c r="T81" s="72"/>
      <c r="U81" s="72"/>
      <c r="V81" s="72"/>
    </row>
    <row r="82" spans="1:22" x14ac:dyDescent="0.2">
      <c r="A82" s="41">
        <v>466.39212036132813</v>
      </c>
      <c r="B82" s="45">
        <v>1.0208627560676768</v>
      </c>
      <c r="C82" s="75">
        <f t="shared" si="0"/>
        <v>0.98397555002547277</v>
      </c>
      <c r="D82" s="75">
        <f t="shared" si="1"/>
        <v>0.63189297489902785</v>
      </c>
      <c r="E82" s="75">
        <f t="shared" si="2"/>
        <v>0.62329181573097514</v>
      </c>
      <c r="F82" s="75">
        <f t="shared" si="3"/>
        <v>1.3809043916369168E-2</v>
      </c>
      <c r="G82" s="75"/>
      <c r="H82" s="150"/>
      <c r="I82" s="13"/>
      <c r="J82" s="140"/>
      <c r="K82" s="13"/>
      <c r="L82" s="140"/>
      <c r="M82" s="140"/>
      <c r="N82" s="79"/>
      <c r="O82" s="118"/>
      <c r="P82" s="4"/>
      <c r="Q82" s="72"/>
      <c r="R82" s="72"/>
      <c r="S82" s="72"/>
      <c r="T82" s="72"/>
      <c r="U82" s="72"/>
      <c r="V82" s="72"/>
    </row>
    <row r="83" spans="1:22" x14ac:dyDescent="0.2">
      <c r="A83" s="41">
        <v>511.94223022460938</v>
      </c>
      <c r="B83" s="45">
        <v>1.0427627560676769</v>
      </c>
      <c r="C83" s="75">
        <f t="shared" si="0"/>
        <v>1.0058755500254728</v>
      </c>
      <c r="D83" s="75">
        <f t="shared" si="1"/>
        <v>0.64544862287231075</v>
      </c>
      <c r="E83" s="75">
        <f t="shared" si="2"/>
        <v>0.63716420388549277</v>
      </c>
      <c r="F83" s="75">
        <f t="shared" si="3"/>
        <v>1.3872388154517634E-2</v>
      </c>
      <c r="G83" s="75"/>
      <c r="H83" s="150"/>
      <c r="I83" s="140"/>
      <c r="J83" s="140"/>
      <c r="K83" s="13"/>
      <c r="L83" s="140"/>
      <c r="M83" s="140"/>
      <c r="N83" s="79"/>
      <c r="O83" s="118"/>
      <c r="P83" s="4"/>
      <c r="Q83" s="72"/>
      <c r="R83" s="72"/>
      <c r="S83" s="72"/>
      <c r="T83" s="72"/>
      <c r="U83" s="72"/>
      <c r="V83" s="72"/>
    </row>
    <row r="84" spans="1:22" x14ac:dyDescent="0.2">
      <c r="A84" s="41">
        <v>561.20562744140625</v>
      </c>
      <c r="B84" s="45">
        <v>1.0650627560676769</v>
      </c>
      <c r="C84" s="75">
        <f t="shared" si="0"/>
        <v>1.0281755500254728</v>
      </c>
      <c r="D84" s="75">
        <f t="shared" si="1"/>
        <v>0.65925186258939783</v>
      </c>
      <c r="E84" s="75">
        <f t="shared" si="2"/>
        <v>0.65128996899260438</v>
      </c>
      <c r="F84" s="75">
        <f t="shared" si="3"/>
        <v>1.412576510711161E-2</v>
      </c>
      <c r="G84" s="75"/>
      <c r="H84" s="150"/>
      <c r="I84" s="140"/>
      <c r="J84" s="140"/>
      <c r="K84" s="13"/>
      <c r="L84" s="140"/>
      <c r="M84" s="140"/>
      <c r="N84" s="79"/>
      <c r="O84" s="118"/>
      <c r="P84" s="4"/>
      <c r="Q84" s="72"/>
      <c r="R84" s="72"/>
      <c r="S84" s="72"/>
      <c r="T84" s="72"/>
      <c r="U84" s="72"/>
      <c r="V84" s="72"/>
    </row>
    <row r="85" spans="1:22" x14ac:dyDescent="0.2">
      <c r="A85" s="41">
        <v>610.55908203125</v>
      </c>
      <c r="B85" s="45">
        <v>1.0853627560676768</v>
      </c>
      <c r="C85" s="75">
        <f t="shared" si="0"/>
        <v>1.0484755500254728</v>
      </c>
      <c r="D85" s="75">
        <f t="shared" si="1"/>
        <v>0.67181714358746358</v>
      </c>
      <c r="E85" s="75">
        <f t="shared" si="2"/>
        <v>0.66414884933674623</v>
      </c>
      <c r="F85" s="75">
        <f t="shared" si="3"/>
        <v>1.2858880344141843E-2</v>
      </c>
      <c r="G85" s="75"/>
      <c r="H85" s="150"/>
      <c r="I85" s="140"/>
      <c r="J85" s="140"/>
      <c r="K85" s="13"/>
      <c r="L85" s="140"/>
      <c r="M85" s="140"/>
      <c r="N85" s="79"/>
      <c r="O85" s="118"/>
      <c r="P85" s="4"/>
      <c r="Q85" s="72"/>
      <c r="R85" s="72"/>
      <c r="S85" s="72"/>
      <c r="T85" s="72"/>
      <c r="U85" s="72"/>
      <c r="V85" s="72"/>
    </row>
    <row r="86" spans="1:22" x14ac:dyDescent="0.2">
      <c r="A86" s="41">
        <v>671.42010498046875</v>
      </c>
      <c r="B86" s="45">
        <v>1.1066627560676769</v>
      </c>
      <c r="C86" s="75">
        <f t="shared" si="0"/>
        <v>1.0697755500254729</v>
      </c>
      <c r="D86" s="75">
        <f t="shared" si="1"/>
        <v>0.68500140394504005</v>
      </c>
      <c r="E86" s="75">
        <f t="shared" si="2"/>
        <v>0.67764117206237307</v>
      </c>
      <c r="F86" s="75">
        <f t="shared" si="3"/>
        <v>1.3492322725626837E-2</v>
      </c>
      <c r="G86" s="75"/>
      <c r="H86" s="150"/>
      <c r="I86" s="140"/>
      <c r="J86" s="140"/>
      <c r="K86" s="13"/>
      <c r="L86" s="140"/>
      <c r="M86" s="140"/>
      <c r="N86" s="79"/>
      <c r="O86" s="118"/>
      <c r="P86" s="4"/>
      <c r="Q86" s="72"/>
      <c r="R86" s="72"/>
      <c r="S86" s="72"/>
      <c r="T86" s="72"/>
      <c r="U86" s="72"/>
      <c r="V86" s="72"/>
    </row>
    <row r="87" spans="1:22" x14ac:dyDescent="0.2">
      <c r="A87" s="41">
        <v>734.8836669921875</v>
      </c>
      <c r="B87" s="45">
        <v>1.126562756067677</v>
      </c>
      <c r="C87" s="75">
        <f t="shared" si="0"/>
        <v>1.0896755500254729</v>
      </c>
      <c r="D87" s="75">
        <f t="shared" si="1"/>
        <v>0.69731909319930163</v>
      </c>
      <c r="E87" s="75">
        <f t="shared" si="2"/>
        <v>0.69024667545392115</v>
      </c>
      <c r="F87" s="75">
        <f t="shared" si="3"/>
        <v>1.260550339154809E-2</v>
      </c>
      <c r="G87" s="75"/>
      <c r="H87" s="150"/>
      <c r="I87" s="140"/>
      <c r="J87" s="140"/>
      <c r="K87" s="13"/>
      <c r="L87" s="140"/>
      <c r="M87" s="140"/>
      <c r="N87" s="79"/>
      <c r="O87" s="118"/>
      <c r="P87" s="4"/>
      <c r="Q87" s="72"/>
      <c r="R87" s="72"/>
      <c r="S87" s="72"/>
      <c r="T87" s="72"/>
      <c r="U87" s="72"/>
      <c r="V87" s="72"/>
    </row>
    <row r="88" spans="1:22" x14ac:dyDescent="0.2">
      <c r="A88" s="41">
        <v>803.86273193359375</v>
      </c>
      <c r="B88" s="45">
        <v>1.1474627560676769</v>
      </c>
      <c r="C88" s="75">
        <f t="shared" si="0"/>
        <v>1.1105755500254728</v>
      </c>
      <c r="D88" s="75">
        <f t="shared" si="1"/>
        <v>0.71025576181307382</v>
      </c>
      <c r="E88" s="75">
        <f t="shared" si="2"/>
        <v>0.70348562122695391</v>
      </c>
      <c r="F88" s="75">
        <f t="shared" si="3"/>
        <v>1.3238945773032751E-2</v>
      </c>
      <c r="G88" s="75"/>
      <c r="H88" s="150"/>
      <c r="I88" s="140"/>
      <c r="J88" s="140"/>
      <c r="K88" s="13"/>
      <c r="L88" s="140"/>
      <c r="M88" s="140"/>
      <c r="N88" s="79"/>
      <c r="O88" s="118"/>
      <c r="P88" s="4"/>
      <c r="Q88" s="72"/>
      <c r="R88" s="72"/>
      <c r="S88" s="72"/>
      <c r="T88" s="72"/>
      <c r="U88" s="72"/>
      <c r="V88" s="72"/>
    </row>
    <row r="89" spans="1:22" x14ac:dyDescent="0.2">
      <c r="A89" s="41">
        <v>880.89361572265625</v>
      </c>
      <c r="B89" s="45">
        <v>1.166762756067677</v>
      </c>
      <c r="C89" s="75">
        <f t="shared" si="0"/>
        <v>1.1298755500254729</v>
      </c>
      <c r="D89" s="75">
        <f t="shared" si="1"/>
        <v>0.72220206345162896</v>
      </c>
      <c r="E89" s="75">
        <f t="shared" si="2"/>
        <v>0.71571105918961109</v>
      </c>
      <c r="F89" s="75">
        <f t="shared" si="3"/>
        <v>1.2225437962657182E-2</v>
      </c>
      <c r="G89" s="75"/>
      <c r="H89" s="150"/>
      <c r="I89" s="140"/>
      <c r="J89" s="140"/>
      <c r="K89" s="13"/>
      <c r="L89" s="140"/>
      <c r="M89" s="140"/>
      <c r="N89" s="79"/>
      <c r="O89" s="118"/>
      <c r="P89" s="4"/>
      <c r="Q89" s="72"/>
      <c r="R89" s="72"/>
      <c r="S89" s="72"/>
      <c r="T89" s="72"/>
      <c r="U89" s="72"/>
      <c r="V89" s="72"/>
    </row>
    <row r="90" spans="1:22" x14ac:dyDescent="0.2">
      <c r="A90" s="41">
        <v>962.518310546875</v>
      </c>
      <c r="B90" s="45">
        <v>1.1855627560676769</v>
      </c>
      <c r="C90" s="75">
        <f t="shared" si="0"/>
        <v>1.1486755500254728</v>
      </c>
      <c r="D90" s="75">
        <f t="shared" si="1"/>
        <v>0.7338388754104288</v>
      </c>
      <c r="E90" s="75">
        <f t="shared" si="2"/>
        <v>0.72761977596152572</v>
      </c>
      <c r="F90" s="75">
        <f t="shared" si="3"/>
        <v>1.1908716771914629E-2</v>
      </c>
      <c r="G90" s="75"/>
      <c r="H90" s="150"/>
      <c r="I90" s="140"/>
      <c r="J90" s="140"/>
      <c r="K90" s="13"/>
      <c r="L90" s="140"/>
      <c r="M90" s="140"/>
      <c r="N90" s="79"/>
      <c r="O90" s="118"/>
      <c r="P90" s="4"/>
      <c r="Q90" s="72"/>
      <c r="R90" s="72"/>
      <c r="S90" s="72"/>
      <c r="T90" s="72"/>
      <c r="U90" s="72"/>
      <c r="V90" s="72"/>
    </row>
    <row r="91" spans="1:22" x14ac:dyDescent="0.2">
      <c r="A91" s="41">
        <v>1048.1494140625</v>
      </c>
      <c r="B91" s="45">
        <v>1.202962756067677</v>
      </c>
      <c r="C91" s="75">
        <f t="shared" si="0"/>
        <v>1.1660755500254729</v>
      </c>
      <c r="D91" s="75">
        <f t="shared" si="1"/>
        <v>0.74460911626591386</v>
      </c>
      <c r="E91" s="75">
        <f t="shared" si="2"/>
        <v>0.73864167339936171</v>
      </c>
      <c r="F91" s="75">
        <f t="shared" si="3"/>
        <v>1.1021897437835992E-2</v>
      </c>
      <c r="G91" s="75"/>
      <c r="H91" s="150"/>
      <c r="I91" s="140"/>
      <c r="J91" s="140"/>
      <c r="K91" s="13"/>
      <c r="L91" s="140"/>
      <c r="M91" s="140"/>
      <c r="N91" s="79"/>
      <c r="O91" s="118"/>
      <c r="P91" s="4"/>
      <c r="Q91" s="72"/>
      <c r="R91" s="72"/>
      <c r="S91" s="72"/>
      <c r="T91" s="72"/>
      <c r="U91" s="72"/>
      <c r="V91" s="72"/>
    </row>
    <row r="92" spans="1:22" x14ac:dyDescent="0.2">
      <c r="A92" s="41">
        <v>1149.2220458984375</v>
      </c>
      <c r="B92" s="45">
        <v>1.221062756067677</v>
      </c>
      <c r="C92" s="75">
        <f t="shared" si="0"/>
        <v>1.1841755500254729</v>
      </c>
      <c r="D92" s="75">
        <f t="shared" si="1"/>
        <v>0.75581264267305626</v>
      </c>
      <c r="E92" s="75">
        <f t="shared" si="2"/>
        <v>0.75010698050423696</v>
      </c>
      <c r="F92" s="75">
        <f t="shared" si="3"/>
        <v>1.1465307104875255E-2</v>
      </c>
      <c r="G92" s="75"/>
      <c r="H92" s="150"/>
      <c r="I92" s="140"/>
      <c r="J92" s="140"/>
      <c r="K92" s="140"/>
      <c r="L92" s="140"/>
      <c r="M92" s="140"/>
      <c r="N92" s="79"/>
      <c r="O92" s="118"/>
      <c r="P92" s="4"/>
      <c r="Q92" s="72"/>
      <c r="R92" s="72"/>
      <c r="S92" s="72"/>
      <c r="T92" s="72"/>
      <c r="U92" s="72"/>
      <c r="V92" s="72"/>
    </row>
    <row r="93" spans="1:22" x14ac:dyDescent="0.2">
      <c r="A93" s="41">
        <v>1257.190673828125</v>
      </c>
      <c r="B93" s="45">
        <v>1.2388627560676768</v>
      </c>
      <c r="C93" s="75">
        <f t="shared" si="0"/>
        <v>1.2019755500254727</v>
      </c>
      <c r="D93" s="75">
        <f t="shared" si="1"/>
        <v>0.76683047527234538</v>
      </c>
      <c r="E93" s="75">
        <f t="shared" si="2"/>
        <v>0.76138225489466671</v>
      </c>
      <c r="F93" s="75">
        <f t="shared" si="3"/>
        <v>1.1275274390429746E-2</v>
      </c>
      <c r="G93" s="75"/>
      <c r="H93" s="150"/>
      <c r="I93" s="140"/>
      <c r="J93" s="140"/>
      <c r="K93" s="140"/>
      <c r="L93" s="140"/>
      <c r="M93" s="140"/>
      <c r="N93" s="79"/>
      <c r="O93" s="118"/>
      <c r="P93" s="4"/>
      <c r="Q93" s="72"/>
      <c r="R93" s="72"/>
      <c r="S93" s="72"/>
      <c r="T93" s="72"/>
      <c r="U93" s="72"/>
      <c r="V93" s="72"/>
    </row>
    <row r="94" spans="1:22" x14ac:dyDescent="0.2">
      <c r="A94" s="41">
        <v>1378.3402099609375</v>
      </c>
      <c r="B94" s="45">
        <v>1.2559627560676769</v>
      </c>
      <c r="C94" s="75">
        <f t="shared" si="0"/>
        <v>1.2190755500254729</v>
      </c>
      <c r="D94" s="75">
        <f t="shared" si="1"/>
        <v>0.77741502231997728</v>
      </c>
      <c r="E94" s="75">
        <f t="shared" si="2"/>
        <v>0.7722141196180573</v>
      </c>
      <c r="F94" s="75">
        <f t="shared" si="3"/>
        <v>1.0831864723390594E-2</v>
      </c>
      <c r="G94" s="75"/>
      <c r="H94" s="150"/>
      <c r="I94" s="140"/>
      <c r="J94" s="140"/>
      <c r="K94" s="140"/>
      <c r="L94" s="140"/>
      <c r="M94" s="140"/>
      <c r="N94" s="79"/>
      <c r="O94" s="118"/>
      <c r="P94" s="4"/>
      <c r="Q94" s="72"/>
      <c r="R94" s="72"/>
      <c r="S94" s="72"/>
      <c r="T94" s="72"/>
      <c r="U94" s="72"/>
      <c r="V94" s="72"/>
    </row>
    <row r="95" spans="1:22" x14ac:dyDescent="0.2">
      <c r="A95" s="41">
        <v>1507.8028564453125</v>
      </c>
      <c r="B95" s="45">
        <v>1.2724627560676769</v>
      </c>
      <c r="C95" s="75">
        <f t="shared" si="0"/>
        <v>1.2355755500254728</v>
      </c>
      <c r="D95" s="75">
        <f t="shared" si="1"/>
        <v>0.78762818175190263</v>
      </c>
      <c r="E95" s="75">
        <f t="shared" si="2"/>
        <v>0.78266591891255688</v>
      </c>
      <c r="F95" s="75">
        <f t="shared" si="3"/>
        <v>1.0451799294499575E-2</v>
      </c>
      <c r="G95" s="75"/>
      <c r="H95" s="150"/>
      <c r="I95" s="140"/>
      <c r="J95" s="140"/>
      <c r="K95" s="140"/>
      <c r="L95" s="140"/>
      <c r="M95" s="140"/>
      <c r="N95" s="79"/>
      <c r="O95" s="118"/>
      <c r="P95" s="4"/>
      <c r="Q95" s="72"/>
      <c r="R95" s="72"/>
      <c r="S95" s="72"/>
      <c r="T95" s="72"/>
      <c r="U95" s="72"/>
      <c r="V95" s="72"/>
    </row>
    <row r="96" spans="1:22" x14ac:dyDescent="0.2">
      <c r="A96" s="41">
        <v>1647.938232421875</v>
      </c>
      <c r="B96" s="45">
        <v>1.2881627560676769</v>
      </c>
      <c r="C96" s="75">
        <f t="shared" si="0"/>
        <v>1.2512755500254729</v>
      </c>
      <c r="D96" s="75">
        <f t="shared" si="1"/>
        <v>0.79734615769621953</v>
      </c>
      <c r="E96" s="75">
        <f t="shared" si="2"/>
        <v>0.79261096430186861</v>
      </c>
      <c r="F96" s="75">
        <f t="shared" si="3"/>
        <v>9.9450453893117352E-3</v>
      </c>
      <c r="G96" s="75"/>
      <c r="H96" s="150"/>
      <c r="I96" s="140"/>
      <c r="J96" s="140"/>
      <c r="K96" s="140"/>
      <c r="L96" s="140"/>
      <c r="M96" s="140"/>
      <c r="N96" s="79"/>
      <c r="O96" s="118"/>
      <c r="P96" s="4"/>
      <c r="Q96" s="72"/>
      <c r="R96" s="72"/>
      <c r="S96" s="72"/>
      <c r="T96" s="72"/>
      <c r="U96" s="72"/>
      <c r="V96" s="72"/>
    </row>
    <row r="97" spans="1:22" x14ac:dyDescent="0.2">
      <c r="A97" s="41">
        <v>1809.1453857421875</v>
      </c>
      <c r="B97" s="45">
        <v>1.303862756067677</v>
      </c>
      <c r="C97" s="75">
        <f t="shared" si="0"/>
        <v>1.2669755500254729</v>
      </c>
      <c r="D97" s="75">
        <f t="shared" si="1"/>
        <v>0.80706413364053653</v>
      </c>
      <c r="E97" s="75">
        <f t="shared" si="2"/>
        <v>0.80255600969118046</v>
      </c>
      <c r="F97" s="75">
        <f t="shared" si="3"/>
        <v>9.9450453893118462E-3</v>
      </c>
      <c r="G97" s="75"/>
      <c r="H97" s="150"/>
      <c r="I97" s="140"/>
      <c r="J97" s="140"/>
      <c r="K97" s="140"/>
      <c r="L97" s="140"/>
      <c r="M97" s="140"/>
      <c r="N97" s="79"/>
      <c r="O97" s="118"/>
      <c r="P97" s="4"/>
      <c r="Q97" s="72"/>
      <c r="R97" s="72"/>
      <c r="S97" s="72"/>
      <c r="T97" s="72"/>
      <c r="U97" s="72"/>
      <c r="V97" s="72"/>
    </row>
    <row r="98" spans="1:22" x14ac:dyDescent="0.2">
      <c r="A98" s="41">
        <v>1980.09912109375</v>
      </c>
      <c r="B98" s="45">
        <v>1.3196627560676768</v>
      </c>
      <c r="C98" s="75">
        <f t="shared" si="0"/>
        <v>1.2827755500254727</v>
      </c>
      <c r="D98" s="75">
        <f t="shared" si="1"/>
        <v>0.81684400752080433</v>
      </c>
      <c r="E98" s="75">
        <f t="shared" si="2"/>
        <v>0.81256439931864055</v>
      </c>
      <c r="F98" s="75">
        <f t="shared" si="3"/>
        <v>1.000838962746009E-2</v>
      </c>
      <c r="G98" s="75"/>
      <c r="H98" s="150"/>
      <c r="I98" s="140"/>
      <c r="J98" s="140"/>
      <c r="K98" s="140"/>
      <c r="L98" s="140"/>
      <c r="M98" s="140"/>
      <c r="N98" s="79"/>
      <c r="O98" s="118"/>
      <c r="P98" s="4"/>
      <c r="Q98" s="72"/>
      <c r="R98" s="72"/>
      <c r="S98" s="72"/>
      <c r="T98" s="72"/>
      <c r="U98" s="72"/>
      <c r="V98" s="72"/>
    </row>
    <row r="99" spans="1:22" x14ac:dyDescent="0.2">
      <c r="A99" s="41">
        <v>2154.884521484375</v>
      </c>
      <c r="B99" s="45">
        <v>1.333862756067677</v>
      </c>
      <c r="C99" s="75">
        <f t="shared" si="0"/>
        <v>1.2969755500254729</v>
      </c>
      <c r="D99" s="75">
        <f t="shared" si="1"/>
        <v>0.82563351442585542</v>
      </c>
      <c r="E99" s="75">
        <f t="shared" si="2"/>
        <v>0.82155928113572518</v>
      </c>
      <c r="F99" s="75">
        <f t="shared" si="3"/>
        <v>8.9948818170846323E-3</v>
      </c>
      <c r="G99" s="75"/>
      <c r="H99" s="150"/>
      <c r="I99" s="140"/>
      <c r="J99" s="140"/>
      <c r="K99" s="140"/>
      <c r="L99" s="140"/>
      <c r="M99" s="140"/>
      <c r="N99" s="79"/>
      <c r="O99" s="118"/>
      <c r="P99" s="4"/>
      <c r="Q99" s="72"/>
      <c r="R99" s="72"/>
      <c r="S99" s="72"/>
      <c r="T99" s="72"/>
      <c r="U99" s="72"/>
      <c r="V99" s="72"/>
    </row>
    <row r="100" spans="1:22" x14ac:dyDescent="0.2">
      <c r="A100" s="41">
        <v>2366.50048828125</v>
      </c>
      <c r="B100" s="45">
        <v>1.3487627560676769</v>
      </c>
      <c r="C100" s="75">
        <f t="shared" si="0"/>
        <v>1.3118755500254728</v>
      </c>
      <c r="D100" s="75">
        <f t="shared" si="1"/>
        <v>0.83485630688256374</v>
      </c>
      <c r="E100" s="75">
        <f t="shared" si="2"/>
        <v>0.83099757261984897</v>
      </c>
      <c r="F100" s="75">
        <f t="shared" si="3"/>
        <v>9.4382914841237842E-3</v>
      </c>
      <c r="G100" s="75"/>
      <c r="H100" s="150"/>
      <c r="I100" s="140"/>
      <c r="J100" s="140"/>
      <c r="K100" s="140"/>
      <c r="L100" s="140"/>
      <c r="M100" s="140"/>
      <c r="N100" s="79"/>
      <c r="O100" s="118"/>
      <c r="P100" s="4"/>
      <c r="Q100" s="72"/>
      <c r="R100" s="72"/>
      <c r="S100" s="72"/>
      <c r="T100" s="72"/>
      <c r="U100" s="72"/>
      <c r="V100" s="72"/>
    </row>
    <row r="101" spans="1:22" x14ac:dyDescent="0.2">
      <c r="A101" s="41">
        <v>2587.9775390625</v>
      </c>
      <c r="B101" s="45">
        <v>1.362662756067677</v>
      </c>
      <c r="C101" s="75">
        <f t="shared" si="0"/>
        <v>1.3257755500254729</v>
      </c>
      <c r="D101" s="75">
        <f t="shared" si="1"/>
        <v>0.84346011997976156</v>
      </c>
      <c r="E101" s="75">
        <f t="shared" si="2"/>
        <v>0.83980242172248809</v>
      </c>
      <c r="F101" s="75">
        <f t="shared" si="3"/>
        <v>8.8048491026391229E-3</v>
      </c>
      <c r="G101" s="75"/>
      <c r="H101" s="150"/>
      <c r="I101" s="140"/>
      <c r="J101" s="140"/>
      <c r="K101" s="140"/>
      <c r="L101" s="140"/>
      <c r="M101" s="140"/>
      <c r="N101" s="79"/>
      <c r="O101" s="118"/>
      <c r="P101" s="4"/>
      <c r="Q101" s="72"/>
      <c r="R101" s="72"/>
      <c r="S101" s="72"/>
      <c r="T101" s="72"/>
      <c r="U101" s="72"/>
      <c r="V101" s="72"/>
    </row>
    <row r="102" spans="1:22" x14ac:dyDescent="0.2">
      <c r="A102" s="41">
        <v>2827.421630859375</v>
      </c>
      <c r="B102" s="45">
        <v>1.376462756067677</v>
      </c>
      <c r="C102" s="75">
        <f t="shared" si="0"/>
        <v>1.3395755500254729</v>
      </c>
      <c r="D102" s="75">
        <f t="shared" si="1"/>
        <v>0.85200203514100825</v>
      </c>
      <c r="E102" s="75">
        <f t="shared" si="2"/>
        <v>0.84854392658697864</v>
      </c>
      <c r="F102" s="75">
        <f t="shared" si="3"/>
        <v>8.7415048644905458E-3</v>
      </c>
      <c r="G102" s="75"/>
      <c r="H102" s="150"/>
      <c r="I102" s="140"/>
      <c r="J102" s="140"/>
      <c r="K102" s="140"/>
      <c r="L102" s="140"/>
      <c r="M102" s="140"/>
      <c r="N102" s="79"/>
      <c r="O102" s="118"/>
      <c r="P102" s="4"/>
      <c r="Q102" s="72"/>
      <c r="R102" s="72"/>
      <c r="S102" s="72"/>
      <c r="T102" s="72"/>
      <c r="U102" s="72"/>
      <c r="V102" s="72"/>
    </row>
    <row r="103" spans="1:22" x14ac:dyDescent="0.2">
      <c r="A103" s="41">
        <v>3097.88134765625</v>
      </c>
      <c r="B103" s="45">
        <v>1.3901627560676768</v>
      </c>
      <c r="C103" s="75">
        <f t="shared" si="0"/>
        <v>1.3532755500254727</v>
      </c>
      <c r="D103" s="75">
        <f t="shared" si="1"/>
        <v>0.86048205236630382</v>
      </c>
      <c r="E103" s="75">
        <f t="shared" si="2"/>
        <v>0.8572220872133206</v>
      </c>
      <c r="F103" s="75">
        <f t="shared" si="3"/>
        <v>8.6781606263419686E-3</v>
      </c>
      <c r="G103" s="75"/>
      <c r="H103" s="150"/>
      <c r="I103" s="140"/>
      <c r="J103" s="140"/>
      <c r="K103" s="140"/>
      <c r="L103" s="140"/>
      <c r="M103" s="140"/>
      <c r="N103" s="79"/>
      <c r="O103" s="118"/>
      <c r="P103" s="4"/>
      <c r="Q103" s="72"/>
      <c r="R103" s="72"/>
      <c r="S103" s="72"/>
      <c r="T103" s="72"/>
      <c r="U103" s="72"/>
      <c r="V103" s="72"/>
    </row>
    <row r="104" spans="1:22" x14ac:dyDescent="0.2">
      <c r="A104" s="41">
        <v>3384.119140625</v>
      </c>
      <c r="B104" s="45">
        <v>1.4032627560676769</v>
      </c>
      <c r="C104" s="75">
        <f t="shared" si="0"/>
        <v>1.3663755500254728</v>
      </c>
      <c r="D104" s="75">
        <f t="shared" si="1"/>
        <v>0.86859068197589318</v>
      </c>
      <c r="E104" s="75">
        <f t="shared" si="2"/>
        <v>0.86552018241077189</v>
      </c>
      <c r="F104" s="75">
        <f t="shared" si="3"/>
        <v>8.2980951974512829E-3</v>
      </c>
      <c r="G104" s="75"/>
      <c r="H104" s="150"/>
      <c r="I104" s="140"/>
      <c r="J104" s="140"/>
      <c r="K104" s="140"/>
      <c r="L104" s="140"/>
      <c r="M104" s="140"/>
      <c r="N104" s="79"/>
      <c r="O104" s="118"/>
      <c r="P104" s="4"/>
      <c r="Q104" s="72"/>
      <c r="R104" s="72"/>
      <c r="S104" s="72"/>
      <c r="T104" s="72"/>
      <c r="U104" s="72"/>
      <c r="V104" s="72"/>
    </row>
    <row r="105" spans="1:22" x14ac:dyDescent="0.2">
      <c r="A105" s="41">
        <v>3707.534423828125</v>
      </c>
      <c r="B105" s="45">
        <v>1.4163627560676768</v>
      </c>
      <c r="C105" s="75">
        <f t="shared" si="0"/>
        <v>1.3794755500254727</v>
      </c>
      <c r="D105" s="75">
        <f t="shared" si="1"/>
        <v>0.87669931158548231</v>
      </c>
      <c r="E105" s="75">
        <f t="shared" si="2"/>
        <v>0.87381827760822306</v>
      </c>
      <c r="F105" s="75">
        <f t="shared" si="3"/>
        <v>8.2980951974511719E-3</v>
      </c>
      <c r="G105" s="75"/>
      <c r="H105" s="150"/>
      <c r="I105" s="140"/>
      <c r="J105" s="140"/>
      <c r="K105" s="140"/>
      <c r="L105" s="140"/>
      <c r="M105" s="140"/>
      <c r="N105" s="79"/>
      <c r="O105" s="118"/>
      <c r="P105" s="4"/>
      <c r="Q105" s="72"/>
      <c r="R105" s="72"/>
      <c r="S105" s="72"/>
      <c r="T105" s="72"/>
      <c r="U105" s="72"/>
      <c r="V105" s="72"/>
    </row>
    <row r="106" spans="1:22" x14ac:dyDescent="0.2">
      <c r="A106" s="41">
        <v>4055.857666015625</v>
      </c>
      <c r="B106" s="45">
        <v>1.4299627560676769</v>
      </c>
      <c r="C106" s="75">
        <f t="shared" si="0"/>
        <v>1.3930755500254728</v>
      </c>
      <c r="D106" s="75">
        <f t="shared" si="1"/>
        <v>0.88511743087482697</v>
      </c>
      <c r="E106" s="75">
        <f t="shared" si="2"/>
        <v>0.88243309399641667</v>
      </c>
      <c r="F106" s="75">
        <f t="shared" si="3"/>
        <v>8.6148163881936135E-3</v>
      </c>
      <c r="G106" s="75"/>
      <c r="H106" s="150"/>
      <c r="I106" s="140"/>
      <c r="J106" s="140"/>
      <c r="K106" s="140"/>
      <c r="L106" s="140"/>
      <c r="M106" s="140"/>
      <c r="N106" s="79"/>
      <c r="O106" s="118"/>
      <c r="P106" s="4"/>
      <c r="Q106" s="72"/>
      <c r="R106" s="72"/>
      <c r="S106" s="72"/>
      <c r="T106" s="72"/>
      <c r="U106" s="72"/>
      <c r="V106" s="72"/>
    </row>
    <row r="107" spans="1:22" x14ac:dyDescent="0.2">
      <c r="A107" s="41">
        <v>4436.67138671875</v>
      </c>
      <c r="B107" s="45">
        <v>1.4434627560676769</v>
      </c>
      <c r="C107" s="75">
        <f t="shared" si="0"/>
        <v>1.4065755500254729</v>
      </c>
      <c r="D107" s="75">
        <f t="shared" si="1"/>
        <v>0.89347365222822051</v>
      </c>
      <c r="E107" s="75">
        <f t="shared" si="2"/>
        <v>0.89098456614646182</v>
      </c>
      <c r="F107" s="75">
        <f t="shared" si="3"/>
        <v>8.5514721500451474E-3</v>
      </c>
      <c r="G107" s="75"/>
      <c r="H107" s="150"/>
      <c r="I107" s="140"/>
      <c r="J107" s="140"/>
      <c r="K107" s="140"/>
      <c r="L107" s="140"/>
      <c r="M107" s="140"/>
      <c r="N107" s="79"/>
      <c r="O107" s="118"/>
      <c r="P107" s="4"/>
      <c r="Q107" s="72"/>
      <c r="R107" s="72"/>
      <c r="S107" s="72"/>
      <c r="T107" s="72"/>
      <c r="U107" s="72"/>
      <c r="V107" s="72"/>
    </row>
    <row r="108" spans="1:22" x14ac:dyDescent="0.2">
      <c r="A108" s="41">
        <v>4843.71240234375</v>
      </c>
      <c r="B108" s="45">
        <v>1.4555627560676769</v>
      </c>
      <c r="C108" s="75">
        <f t="shared" si="0"/>
        <v>1.4186755500254729</v>
      </c>
      <c r="D108" s="75">
        <f t="shared" si="1"/>
        <v>0.90096330247829914</v>
      </c>
      <c r="E108" s="75">
        <f t="shared" si="2"/>
        <v>0.89864921896242822</v>
      </c>
      <c r="F108" s="75">
        <f t="shared" si="3"/>
        <v>7.6646528159663996E-3</v>
      </c>
      <c r="G108" s="75"/>
      <c r="H108" s="150"/>
      <c r="I108" s="140"/>
      <c r="J108" s="140"/>
      <c r="K108" s="140"/>
      <c r="L108" s="140"/>
      <c r="M108" s="140"/>
      <c r="N108" s="79"/>
      <c r="O108" s="118"/>
      <c r="P108" s="4"/>
      <c r="Q108" s="72"/>
      <c r="R108" s="72"/>
      <c r="S108" s="72"/>
      <c r="T108" s="72"/>
      <c r="U108" s="72"/>
      <c r="V108" s="72"/>
    </row>
    <row r="109" spans="1:22" x14ac:dyDescent="0.2">
      <c r="A109" s="41">
        <v>5303.92333984375</v>
      </c>
      <c r="B109" s="45">
        <v>1.467462756067677</v>
      </c>
      <c r="C109" s="75">
        <f t="shared" si="0"/>
        <v>1.4305755500254729</v>
      </c>
      <c r="D109" s="75">
        <f t="shared" si="1"/>
        <v>0.90832915685647564</v>
      </c>
      <c r="E109" s="75">
        <f t="shared" si="2"/>
        <v>0.90618718330209758</v>
      </c>
      <c r="F109" s="75">
        <f t="shared" si="3"/>
        <v>7.5379643396693563E-3</v>
      </c>
      <c r="G109" s="75"/>
      <c r="H109" s="150"/>
      <c r="I109" s="140"/>
      <c r="J109" s="140"/>
      <c r="K109" s="140"/>
      <c r="L109" s="140"/>
      <c r="M109" s="140"/>
      <c r="N109" s="79"/>
      <c r="O109" s="118"/>
      <c r="P109" s="4"/>
      <c r="Q109" s="72"/>
      <c r="R109" s="72"/>
      <c r="S109" s="72"/>
      <c r="T109" s="72"/>
      <c r="U109" s="72"/>
      <c r="V109" s="72"/>
    </row>
    <row r="110" spans="1:22" x14ac:dyDescent="0.2">
      <c r="A110" s="41">
        <v>5802.4677734375</v>
      </c>
      <c r="B110" s="45">
        <v>1.479162756067677</v>
      </c>
      <c r="C110" s="75">
        <f t="shared" si="0"/>
        <v>1.4422755500254729</v>
      </c>
      <c r="D110" s="75">
        <f t="shared" si="1"/>
        <v>0.9155712153627501</v>
      </c>
      <c r="E110" s="75">
        <f t="shared" si="2"/>
        <v>0.91359845916547011</v>
      </c>
      <c r="F110" s="75">
        <f t="shared" si="3"/>
        <v>7.4112758633725351E-3</v>
      </c>
      <c r="G110" s="75"/>
      <c r="H110" s="150"/>
      <c r="I110" s="140"/>
      <c r="J110" s="140"/>
      <c r="K110" s="140"/>
      <c r="L110" s="140"/>
      <c r="M110" s="140"/>
      <c r="N110" s="79"/>
      <c r="O110" s="118"/>
      <c r="P110" s="4"/>
      <c r="Q110" s="72"/>
      <c r="R110" s="72"/>
      <c r="S110" s="72"/>
      <c r="T110" s="72"/>
      <c r="U110" s="72"/>
      <c r="V110" s="72"/>
    </row>
    <row r="111" spans="1:22" x14ac:dyDescent="0.2">
      <c r="A111" s="41">
        <v>6352.06103515625</v>
      </c>
      <c r="B111" s="45">
        <v>1.4908627560676768</v>
      </c>
      <c r="C111" s="75">
        <f t="shared" si="0"/>
        <v>1.4539755500254727</v>
      </c>
      <c r="D111" s="75">
        <f t="shared" si="1"/>
        <v>0.92281327386902434</v>
      </c>
      <c r="E111" s="75">
        <f t="shared" si="2"/>
        <v>0.92100973502884242</v>
      </c>
      <c r="F111" s="75">
        <f t="shared" si="3"/>
        <v>7.411275863372313E-3</v>
      </c>
      <c r="G111" s="75"/>
      <c r="H111" s="150"/>
      <c r="I111" s="140"/>
      <c r="J111" s="140"/>
      <c r="K111" s="140"/>
      <c r="L111" s="140"/>
      <c r="M111" s="140"/>
      <c r="N111" s="79"/>
      <c r="O111" s="118"/>
      <c r="P111" s="4"/>
      <c r="Q111" s="72"/>
      <c r="R111" s="72"/>
      <c r="S111" s="72"/>
      <c r="T111" s="72"/>
      <c r="U111" s="72"/>
      <c r="V111" s="72"/>
    </row>
    <row r="112" spans="1:22" x14ac:dyDescent="0.2">
      <c r="A112" s="41">
        <v>6942.83984375</v>
      </c>
      <c r="B112" s="45">
        <v>1.5020627560676769</v>
      </c>
      <c r="C112" s="75">
        <f t="shared" si="0"/>
        <v>1.4651755500254728</v>
      </c>
      <c r="D112" s="75">
        <f t="shared" si="1"/>
        <v>0.9297458426955435</v>
      </c>
      <c r="E112" s="75">
        <f t="shared" si="2"/>
        <v>0.92810428970147252</v>
      </c>
      <c r="F112" s="75">
        <f t="shared" si="3"/>
        <v>7.0945546726300934E-3</v>
      </c>
      <c r="G112" s="75"/>
      <c r="H112" s="150"/>
      <c r="I112" s="140"/>
      <c r="J112" s="140"/>
      <c r="K112" s="140"/>
      <c r="L112" s="140"/>
      <c r="M112" s="140"/>
      <c r="N112" s="79"/>
      <c r="O112" s="118"/>
      <c r="P112" s="4"/>
      <c r="Q112" s="72"/>
      <c r="R112" s="72"/>
      <c r="S112" s="72"/>
      <c r="T112" s="72"/>
      <c r="U112" s="72"/>
      <c r="V112" s="72"/>
    </row>
    <row r="113" spans="1:22" x14ac:dyDescent="0.2">
      <c r="A113" s="41">
        <v>7602.3984375</v>
      </c>
      <c r="B113" s="45">
        <v>1.5122627560676769</v>
      </c>
      <c r="C113" s="75">
        <f t="shared" si="0"/>
        <v>1.4753755500254728</v>
      </c>
      <c r="D113" s="75">
        <f t="shared" si="1"/>
        <v>0.93605943216255183</v>
      </c>
      <c r="E113" s="75">
        <f t="shared" si="2"/>
        <v>0.93456540199261773</v>
      </c>
      <c r="F113" s="75">
        <f t="shared" si="3"/>
        <v>6.4611122911452101E-3</v>
      </c>
      <c r="G113" s="75"/>
      <c r="H113" s="150"/>
      <c r="I113" s="140"/>
      <c r="J113" s="140"/>
      <c r="K113" s="140"/>
      <c r="L113" s="140"/>
      <c r="M113" s="140"/>
      <c r="N113" s="79"/>
      <c r="O113" s="118"/>
      <c r="P113" s="4"/>
      <c r="Q113" s="72"/>
      <c r="R113" s="72"/>
      <c r="S113" s="72"/>
      <c r="T113" s="72"/>
      <c r="U113" s="72"/>
      <c r="V113" s="72"/>
    </row>
    <row r="114" spans="1:22" x14ac:dyDescent="0.2">
      <c r="A114" s="41">
        <v>8314.7353515625</v>
      </c>
      <c r="B114" s="45">
        <v>1.5220627560676769</v>
      </c>
      <c r="C114" s="75">
        <f t="shared" si="0"/>
        <v>1.4851755500254729</v>
      </c>
      <c r="D114" s="75">
        <f t="shared" si="1"/>
        <v>0.94212542988575609</v>
      </c>
      <c r="E114" s="75">
        <f t="shared" si="2"/>
        <v>0.94077313733116896</v>
      </c>
      <c r="F114" s="75">
        <f t="shared" si="3"/>
        <v>6.2077353385512346E-3</v>
      </c>
      <c r="G114" s="75"/>
      <c r="H114" s="150"/>
      <c r="I114" s="140"/>
      <c r="J114" s="140"/>
      <c r="K114" s="140"/>
      <c r="L114" s="140"/>
      <c r="M114" s="140"/>
      <c r="N114" s="79"/>
      <c r="O114" s="118"/>
      <c r="P114" s="4"/>
      <c r="Q114" s="72"/>
      <c r="R114" s="72"/>
      <c r="S114" s="72"/>
      <c r="T114" s="72"/>
      <c r="U114" s="72"/>
      <c r="V114" s="72"/>
    </row>
    <row r="115" spans="1:22" x14ac:dyDescent="0.2">
      <c r="A115" s="41">
        <v>9094.3818359375</v>
      </c>
      <c r="B115" s="45">
        <v>1.5312627560676768</v>
      </c>
      <c r="C115" s="75">
        <f t="shared" si="0"/>
        <v>1.4943755500254727</v>
      </c>
      <c r="D115" s="75">
        <f t="shared" si="1"/>
        <v>0.94782003999325382</v>
      </c>
      <c r="E115" s="75">
        <f t="shared" si="2"/>
        <v>0.94660080724082929</v>
      </c>
      <c r="F115" s="75">
        <f t="shared" si="3"/>
        <v>5.8276699096603268E-3</v>
      </c>
      <c r="G115" s="75"/>
      <c r="H115" s="150"/>
      <c r="I115" s="140"/>
      <c r="J115" s="140"/>
      <c r="K115" s="140"/>
      <c r="L115" s="140"/>
      <c r="M115" s="140"/>
      <c r="N115" s="79"/>
      <c r="O115" s="118"/>
      <c r="P115" s="4"/>
      <c r="Q115" s="72"/>
      <c r="R115" s="72"/>
      <c r="S115" s="72"/>
      <c r="T115" s="72"/>
      <c r="U115" s="72"/>
      <c r="V115" s="72"/>
    </row>
    <row r="116" spans="1:22" x14ac:dyDescent="0.2">
      <c r="A116" s="41">
        <v>9951.6376953125</v>
      </c>
      <c r="B116" s="45">
        <v>1.5403627560676769</v>
      </c>
      <c r="C116" s="75">
        <f t="shared" si="0"/>
        <v>1.5034755500254728</v>
      </c>
      <c r="D116" s="75">
        <f t="shared" si="1"/>
        <v>0.95345275216480063</v>
      </c>
      <c r="E116" s="75">
        <f t="shared" si="2"/>
        <v>0.95236513291234126</v>
      </c>
      <c r="F116" s="75">
        <f t="shared" si="3"/>
        <v>5.7643256715119717E-3</v>
      </c>
      <c r="G116" s="75"/>
      <c r="H116" s="150"/>
      <c r="I116" s="140"/>
      <c r="J116" s="140"/>
      <c r="K116" s="140"/>
      <c r="L116" s="140"/>
      <c r="M116" s="140"/>
      <c r="N116" s="79"/>
      <c r="O116" s="118"/>
      <c r="P116" s="4"/>
      <c r="Q116" s="72"/>
      <c r="R116" s="72"/>
      <c r="S116" s="72"/>
      <c r="T116" s="72"/>
      <c r="U116" s="72"/>
      <c r="V116" s="72"/>
    </row>
    <row r="117" spans="1:22" x14ac:dyDescent="0.2">
      <c r="A117" s="41">
        <v>10891.5615234375</v>
      </c>
      <c r="B117" s="45">
        <v>1.5490627560676768</v>
      </c>
      <c r="C117" s="75">
        <f t="shared" si="0"/>
        <v>1.5121755500254728</v>
      </c>
      <c r="D117" s="75">
        <f t="shared" si="1"/>
        <v>0.95883787259254305</v>
      </c>
      <c r="E117" s="75">
        <f t="shared" si="2"/>
        <v>0.95787608163125915</v>
      </c>
      <c r="F117" s="75">
        <f t="shared" si="3"/>
        <v>5.5109487189178852E-3</v>
      </c>
      <c r="G117" s="75"/>
      <c r="H117" s="150"/>
      <c r="I117" s="140"/>
      <c r="J117" s="140"/>
      <c r="K117" s="140"/>
      <c r="L117" s="140"/>
      <c r="M117" s="140"/>
      <c r="N117" s="79"/>
      <c r="O117" s="118"/>
      <c r="P117" s="4"/>
      <c r="Q117" s="72"/>
      <c r="R117" s="72"/>
      <c r="S117" s="72"/>
      <c r="T117" s="72"/>
      <c r="U117" s="72"/>
      <c r="V117" s="72"/>
    </row>
    <row r="118" spans="1:22" x14ac:dyDescent="0.2">
      <c r="A118" s="41">
        <v>11893.9404296875</v>
      </c>
      <c r="B118" s="45">
        <v>1.5568627560676769</v>
      </c>
      <c r="C118" s="75">
        <f t="shared" si="0"/>
        <v>1.5199755500254728</v>
      </c>
      <c r="D118" s="75">
        <f t="shared" si="1"/>
        <v>0.96366591159672599</v>
      </c>
      <c r="E118" s="75">
        <f t="shared" si="2"/>
        <v>0.96281693220684084</v>
      </c>
      <c r="F118" s="75">
        <f t="shared" si="3"/>
        <v>4.9408505755816901E-3</v>
      </c>
      <c r="G118" s="75"/>
      <c r="H118" s="150"/>
      <c r="I118" s="140"/>
      <c r="J118" s="140"/>
      <c r="K118" s="140"/>
      <c r="L118" s="140"/>
      <c r="M118" s="140"/>
      <c r="N118" s="79"/>
      <c r="O118" s="118"/>
      <c r="P118" s="4"/>
      <c r="Q118" s="72"/>
      <c r="R118" s="72"/>
      <c r="S118" s="72"/>
      <c r="T118" s="72"/>
      <c r="U118" s="72"/>
      <c r="V118" s="72"/>
    </row>
    <row r="119" spans="1:22" x14ac:dyDescent="0.2">
      <c r="A119" s="41">
        <v>12994.2197265625</v>
      </c>
      <c r="B119" s="45">
        <v>1.563962756067677</v>
      </c>
      <c r="C119" s="75">
        <f t="shared" si="0"/>
        <v>1.5270755500254729</v>
      </c>
      <c r="D119" s="75">
        <f t="shared" si="1"/>
        <v>0.96806066504925159</v>
      </c>
      <c r="E119" s="75">
        <f t="shared" si="2"/>
        <v>0.96731437311538315</v>
      </c>
      <c r="F119" s="75">
        <f t="shared" si="3"/>
        <v>4.4974409085423162E-3</v>
      </c>
      <c r="G119" s="75"/>
      <c r="H119" s="150"/>
      <c r="I119" s="140"/>
      <c r="J119" s="140"/>
      <c r="K119" s="140"/>
      <c r="L119" s="140"/>
      <c r="M119" s="140"/>
      <c r="N119" s="79"/>
      <c r="O119" s="118"/>
      <c r="P119" s="4"/>
      <c r="Q119" s="72"/>
      <c r="R119" s="72"/>
      <c r="S119" s="72"/>
      <c r="T119" s="72"/>
      <c r="U119" s="72"/>
      <c r="V119" s="72"/>
    </row>
    <row r="120" spans="1:22" x14ac:dyDescent="0.2">
      <c r="A120" s="41">
        <v>14292.1435546875</v>
      </c>
      <c r="B120" s="45">
        <v>1.571762756067677</v>
      </c>
      <c r="C120" s="75">
        <f t="shared" si="0"/>
        <v>1.5348755500254729</v>
      </c>
      <c r="D120" s="75">
        <f t="shared" si="1"/>
        <v>0.97288870405343453</v>
      </c>
      <c r="E120" s="75">
        <f t="shared" si="2"/>
        <v>0.97225522369096484</v>
      </c>
      <c r="F120" s="75">
        <f t="shared" si="3"/>
        <v>4.9408505755816901E-3</v>
      </c>
      <c r="G120" s="75"/>
      <c r="H120" s="150"/>
      <c r="I120" s="140"/>
      <c r="J120" s="140"/>
      <c r="K120" s="140"/>
      <c r="L120" s="140"/>
      <c r="M120" s="140"/>
      <c r="N120" s="79"/>
      <c r="O120" s="118"/>
      <c r="P120" s="4"/>
      <c r="Q120" s="72"/>
      <c r="R120" s="72"/>
      <c r="S120" s="72"/>
      <c r="T120" s="72"/>
      <c r="U120" s="72"/>
      <c r="V120" s="72"/>
    </row>
    <row r="121" spans="1:22" x14ac:dyDescent="0.2">
      <c r="A121" s="41">
        <v>15592.4833984375</v>
      </c>
      <c r="B121" s="45">
        <v>1.578362756067677</v>
      </c>
      <c r="C121" s="75">
        <f t="shared" si="0"/>
        <v>1.5414755500254729</v>
      </c>
      <c r="D121" s="75">
        <f t="shared" si="1"/>
        <v>0.9769739678262046</v>
      </c>
      <c r="E121" s="75">
        <f t="shared" si="2"/>
        <v>0.97643594340876461</v>
      </c>
      <c r="F121" s="75">
        <f t="shared" si="3"/>
        <v>4.1807197177997635E-3</v>
      </c>
      <c r="G121" s="75"/>
      <c r="H121" s="150"/>
      <c r="I121" s="140"/>
      <c r="J121" s="140"/>
      <c r="K121" s="140"/>
      <c r="L121" s="140"/>
      <c r="M121" s="140"/>
      <c r="N121" s="79"/>
      <c r="O121" s="118"/>
      <c r="P121" s="4"/>
      <c r="Q121" s="72"/>
      <c r="R121" s="72"/>
      <c r="S121" s="72"/>
      <c r="T121" s="72"/>
      <c r="U121" s="72"/>
      <c r="V121" s="72"/>
    </row>
    <row r="122" spans="1:22" x14ac:dyDescent="0.2">
      <c r="A122" s="41">
        <v>17088.685546875</v>
      </c>
      <c r="B122" s="45">
        <v>1.5847627560676769</v>
      </c>
      <c r="C122" s="75">
        <f t="shared" si="0"/>
        <v>1.5478755500254728</v>
      </c>
      <c r="D122" s="75">
        <f t="shared" si="1"/>
        <v>0.98093543572707265</v>
      </c>
      <c r="E122" s="75">
        <f t="shared" si="2"/>
        <v>0.98048997465026744</v>
      </c>
      <c r="F122" s="75">
        <f t="shared" si="3"/>
        <v>4.0540312415028312E-3</v>
      </c>
      <c r="G122" s="75"/>
      <c r="H122" s="150"/>
      <c r="I122" s="140"/>
      <c r="J122" s="140"/>
      <c r="K122" s="140"/>
      <c r="L122" s="140"/>
      <c r="M122" s="140"/>
      <c r="N122" s="79"/>
      <c r="O122" s="118"/>
      <c r="P122" s="4"/>
      <c r="Q122" s="72"/>
      <c r="R122" s="72"/>
      <c r="S122" s="72"/>
      <c r="T122" s="72"/>
      <c r="U122" s="72"/>
      <c r="V122" s="72"/>
    </row>
    <row r="123" spans="1:22" x14ac:dyDescent="0.2">
      <c r="A123" s="41">
        <v>18689.349609375</v>
      </c>
      <c r="B123" s="45">
        <v>1.590062756067677</v>
      </c>
      <c r="C123" s="75">
        <f t="shared" si="0"/>
        <v>1.5531755500254729</v>
      </c>
      <c r="D123" s="75">
        <f t="shared" si="1"/>
        <v>0.98421602633247895</v>
      </c>
      <c r="E123" s="75">
        <f t="shared" si="2"/>
        <v>0.98384721927213703</v>
      </c>
      <c r="F123" s="75">
        <f t="shared" si="3"/>
        <v>3.3572446218695928E-3</v>
      </c>
      <c r="G123" s="75"/>
      <c r="H123" s="150"/>
      <c r="I123" s="140"/>
      <c r="J123" s="140"/>
      <c r="K123" s="140"/>
      <c r="L123" s="140"/>
      <c r="M123" s="140"/>
      <c r="N123" s="79"/>
      <c r="O123" s="118"/>
      <c r="P123" s="4"/>
      <c r="Q123" s="72"/>
      <c r="R123" s="72"/>
      <c r="S123" s="72"/>
      <c r="T123" s="72"/>
      <c r="U123" s="72"/>
      <c r="V123" s="72"/>
    </row>
    <row r="124" spans="1:22" x14ac:dyDescent="0.2">
      <c r="A124" s="41">
        <v>20387.546875</v>
      </c>
      <c r="B124" s="45">
        <v>1.5938627560676768</v>
      </c>
      <c r="C124" s="75">
        <f t="shared" si="0"/>
        <v>1.5569755500254727</v>
      </c>
      <c r="D124" s="75">
        <f t="shared" si="1"/>
        <v>0.98656814789861924</v>
      </c>
      <c r="E124" s="75">
        <f t="shared" si="2"/>
        <v>0.9862543003217793</v>
      </c>
      <c r="F124" s="75">
        <f t="shared" si="3"/>
        <v>2.4070810496422679E-3</v>
      </c>
      <c r="G124" s="75"/>
      <c r="H124" s="150"/>
      <c r="I124" s="140"/>
      <c r="J124" s="140"/>
      <c r="K124" s="140"/>
      <c r="L124" s="140"/>
      <c r="M124" s="140"/>
      <c r="N124" s="79"/>
      <c r="O124" s="118"/>
      <c r="P124" s="4"/>
      <c r="Q124" s="72"/>
      <c r="R124" s="72"/>
      <c r="S124" s="72"/>
      <c r="T124" s="72"/>
      <c r="U124" s="72"/>
      <c r="V124" s="72"/>
    </row>
    <row r="125" spans="1:22" x14ac:dyDescent="0.2">
      <c r="A125" s="41">
        <v>22291.56640625</v>
      </c>
      <c r="B125" s="45">
        <v>1.5985627560676769</v>
      </c>
      <c r="C125" s="75">
        <f t="shared" si="0"/>
        <v>1.5616755500254729</v>
      </c>
      <c r="D125" s="75">
        <f t="shared" si="1"/>
        <v>0.98947735088831934</v>
      </c>
      <c r="E125" s="75">
        <f t="shared" si="2"/>
        <v>0.98923147951475809</v>
      </c>
      <c r="F125" s="75">
        <f t="shared" si="3"/>
        <v>2.9771791929787961E-3</v>
      </c>
      <c r="G125" s="75"/>
      <c r="H125" s="150"/>
      <c r="I125" s="140"/>
      <c r="J125" s="140"/>
      <c r="K125" s="140"/>
      <c r="L125" s="140"/>
      <c r="M125" s="140"/>
      <c r="N125" s="79"/>
      <c r="O125" s="118"/>
      <c r="P125" s="4"/>
      <c r="Q125" s="72"/>
      <c r="R125" s="72"/>
      <c r="S125" s="72"/>
      <c r="T125" s="72"/>
      <c r="U125" s="72"/>
      <c r="V125" s="72"/>
    </row>
    <row r="126" spans="1:22" x14ac:dyDescent="0.2">
      <c r="A126" s="41">
        <v>24395.365234375</v>
      </c>
      <c r="B126" s="45">
        <v>1.602462756067677</v>
      </c>
      <c r="C126" s="75">
        <f t="shared" si="0"/>
        <v>1.5655755500254729</v>
      </c>
      <c r="D126" s="75">
        <f t="shared" si="1"/>
        <v>0.99189137039041075</v>
      </c>
      <c r="E126" s="75">
        <f t="shared" si="2"/>
        <v>0.99170190480254883</v>
      </c>
      <c r="F126" s="75">
        <f t="shared" si="3"/>
        <v>2.470425287790734E-3</v>
      </c>
      <c r="G126" s="75"/>
      <c r="H126" s="150"/>
      <c r="I126" s="140"/>
      <c r="J126" s="140"/>
      <c r="K126" s="140"/>
      <c r="L126" s="140"/>
      <c r="M126" s="140"/>
      <c r="N126" s="79"/>
      <c r="O126" s="118"/>
      <c r="P126" s="4"/>
      <c r="Q126" s="72"/>
      <c r="R126" s="72"/>
      <c r="S126" s="72"/>
      <c r="T126" s="72"/>
      <c r="U126" s="72"/>
      <c r="V126" s="72"/>
    </row>
    <row r="127" spans="1:22" x14ac:dyDescent="0.2">
      <c r="A127" s="41">
        <v>26695.849609375</v>
      </c>
      <c r="B127" s="45">
        <v>1.6052627560676769</v>
      </c>
      <c r="C127" s="75">
        <f t="shared" si="0"/>
        <v>1.5683755500254728</v>
      </c>
      <c r="D127" s="75">
        <f t="shared" si="1"/>
        <v>0.99362451259704054</v>
      </c>
      <c r="E127" s="75">
        <f t="shared" si="2"/>
        <v>0.99347554347070632</v>
      </c>
      <c r="F127" s="75">
        <f t="shared" si="3"/>
        <v>1.7736386681574956E-3</v>
      </c>
      <c r="G127" s="75"/>
      <c r="H127" s="150"/>
      <c r="I127" s="140"/>
      <c r="J127" s="140"/>
      <c r="K127" s="140"/>
      <c r="L127" s="140"/>
      <c r="M127" s="140"/>
      <c r="N127" s="79"/>
      <c r="O127" s="118"/>
      <c r="P127" s="4"/>
      <c r="Q127" s="72"/>
      <c r="R127" s="72"/>
      <c r="S127" s="72"/>
      <c r="T127" s="72"/>
      <c r="U127" s="72"/>
      <c r="V127" s="72"/>
    </row>
    <row r="128" spans="1:22" x14ac:dyDescent="0.2">
      <c r="A128" s="41">
        <v>29294.548828125</v>
      </c>
      <c r="B128" s="45">
        <v>1.6078627560676768</v>
      </c>
      <c r="C128" s="75">
        <f t="shared" si="0"/>
        <v>1.5709755500254727</v>
      </c>
      <c r="D128" s="75">
        <f t="shared" si="1"/>
        <v>0.99523385893176808</v>
      </c>
      <c r="E128" s="75">
        <f t="shared" si="2"/>
        <v>0.99512249366256678</v>
      </c>
      <c r="F128" s="75">
        <f t="shared" si="3"/>
        <v>1.6469501918604523E-3</v>
      </c>
      <c r="G128" s="75"/>
      <c r="H128" s="150"/>
      <c r="I128" s="140"/>
      <c r="J128" s="140"/>
      <c r="K128" s="140"/>
      <c r="L128" s="140"/>
      <c r="M128" s="140"/>
      <c r="N128" s="79"/>
      <c r="O128" s="118"/>
      <c r="P128" s="4"/>
      <c r="Q128" s="72"/>
      <c r="R128" s="72"/>
      <c r="S128" s="72"/>
      <c r="T128" s="72"/>
      <c r="U128" s="72"/>
      <c r="V128" s="72"/>
    </row>
    <row r="129" spans="1:23" x14ac:dyDescent="0.2">
      <c r="A129" s="41">
        <v>31994.8515625</v>
      </c>
      <c r="B129" s="45">
        <v>1.610262756067677</v>
      </c>
      <c r="C129" s="75">
        <f t="shared" si="0"/>
        <v>1.5733755500254729</v>
      </c>
      <c r="D129" s="75">
        <f t="shared" si="1"/>
        <v>0.99671940939459369</v>
      </c>
      <c r="E129" s="75">
        <f t="shared" si="2"/>
        <v>0.99664275537813052</v>
      </c>
      <c r="F129" s="75">
        <f t="shared" si="3"/>
        <v>1.5202617155637421E-3</v>
      </c>
      <c r="G129" s="75"/>
      <c r="H129" s="150"/>
      <c r="I129" s="140"/>
      <c r="J129" s="140"/>
      <c r="K129" s="140"/>
      <c r="L129" s="140"/>
      <c r="M129" s="140"/>
      <c r="N129" s="79"/>
      <c r="O129" s="118"/>
      <c r="P129" s="4"/>
      <c r="Q129" s="72"/>
      <c r="R129" s="72"/>
      <c r="S129" s="72"/>
      <c r="T129" s="72"/>
      <c r="U129" s="72"/>
      <c r="V129" s="72"/>
    </row>
    <row r="130" spans="1:23" x14ac:dyDescent="0.2">
      <c r="A130" s="41">
        <v>34997.82421875</v>
      </c>
      <c r="B130" s="45">
        <v>1.6117627560676768</v>
      </c>
      <c r="C130" s="75">
        <f t="shared" si="0"/>
        <v>1.5748755500254727</v>
      </c>
      <c r="D130" s="75">
        <f t="shared" si="1"/>
        <v>0.9976478784338596</v>
      </c>
      <c r="E130" s="75">
        <f t="shared" si="2"/>
        <v>0.99759291895035762</v>
      </c>
      <c r="F130" s="75">
        <f t="shared" si="3"/>
        <v>9.501635722271029E-4</v>
      </c>
      <c r="G130" s="75"/>
      <c r="H130" s="150"/>
      <c r="I130" s="140"/>
      <c r="J130" s="140"/>
      <c r="K130" s="140"/>
      <c r="L130" s="140"/>
      <c r="M130" s="140"/>
      <c r="N130" s="79"/>
      <c r="O130" s="118"/>
      <c r="P130" s="4"/>
      <c r="Q130" s="72"/>
      <c r="R130" s="72"/>
      <c r="S130" s="72"/>
      <c r="T130" s="72"/>
      <c r="U130" s="72"/>
      <c r="V130" s="72"/>
    </row>
    <row r="131" spans="1:23" x14ac:dyDescent="0.2">
      <c r="A131" s="41">
        <v>38280.16796875</v>
      </c>
      <c r="B131" s="45">
        <v>1.6135627560676769</v>
      </c>
      <c r="C131" s="75">
        <f t="shared" si="0"/>
        <v>1.5766755500254728</v>
      </c>
      <c r="D131" s="75">
        <f t="shared" si="1"/>
        <v>0.99876204128097879</v>
      </c>
      <c r="E131" s="75">
        <f t="shared" si="2"/>
        <v>0.99873311523703034</v>
      </c>
      <c r="F131" s="75">
        <f t="shared" si="3"/>
        <v>1.1401962866727233E-3</v>
      </c>
      <c r="G131" s="75"/>
      <c r="H131" s="150"/>
      <c r="I131" s="140"/>
      <c r="J131" s="140"/>
      <c r="K131" s="140"/>
      <c r="L131" s="140"/>
      <c r="M131" s="140"/>
      <c r="N131" s="79"/>
      <c r="O131" s="118"/>
      <c r="P131" s="4"/>
      <c r="Q131" s="72"/>
      <c r="R131" s="72"/>
      <c r="S131" s="72"/>
      <c r="T131" s="72"/>
      <c r="U131" s="72"/>
      <c r="V131" s="72"/>
    </row>
    <row r="132" spans="1:23" x14ac:dyDescent="0.2">
      <c r="A132" s="41">
        <v>41870.453125</v>
      </c>
      <c r="B132" s="45">
        <v>1.614562756067677</v>
      </c>
      <c r="C132" s="75">
        <f t="shared" si="0"/>
        <v>1.5776755500254729</v>
      </c>
      <c r="D132" s="75">
        <f t="shared" si="1"/>
        <v>0.99938102064048939</v>
      </c>
      <c r="E132" s="75">
        <f t="shared" si="2"/>
        <v>0.99936655761851523</v>
      </c>
      <c r="F132" s="75">
        <f t="shared" si="3"/>
        <v>6.334423814848833E-4</v>
      </c>
      <c r="G132" s="75"/>
      <c r="H132" s="150"/>
      <c r="I132" s="140"/>
      <c r="J132" s="140"/>
      <c r="K132" s="140"/>
      <c r="L132" s="140"/>
      <c r="M132" s="140"/>
      <c r="N132" s="79"/>
      <c r="O132" s="118"/>
      <c r="P132" s="4"/>
      <c r="Q132" s="72"/>
      <c r="R132" s="72"/>
      <c r="S132" s="72"/>
      <c r="T132" s="72"/>
      <c r="U132" s="72"/>
      <c r="V132" s="72"/>
    </row>
    <row r="133" spans="1:23" x14ac:dyDescent="0.2">
      <c r="A133" s="41">
        <v>45770.90625</v>
      </c>
      <c r="B133" s="45">
        <v>1.6155627560676769</v>
      </c>
      <c r="C133" s="75">
        <f t="shared" si="0"/>
        <v>1.5786755500254728</v>
      </c>
      <c r="D133" s="75">
        <f t="shared" si="1"/>
        <v>1</v>
      </c>
      <c r="E133" s="75">
        <f t="shared" si="2"/>
        <v>1</v>
      </c>
      <c r="F133" s="75">
        <f t="shared" si="3"/>
        <v>6.3344238148477228E-4</v>
      </c>
      <c r="G133" s="75"/>
      <c r="H133" s="150"/>
      <c r="I133" s="140"/>
      <c r="J133" s="140"/>
      <c r="K133" s="140"/>
      <c r="L133" s="140"/>
      <c r="M133" s="140"/>
      <c r="N133" s="79"/>
      <c r="O133" s="118"/>
      <c r="P133" s="4"/>
      <c r="Q133" s="72"/>
      <c r="R133" s="72"/>
      <c r="S133" s="72"/>
      <c r="T133" s="72"/>
      <c r="U133" s="72"/>
      <c r="V133" s="72"/>
    </row>
    <row r="134" spans="1:23" x14ac:dyDescent="0.2">
      <c r="A134" s="41">
        <v>50070.47265625</v>
      </c>
      <c r="B134" s="45">
        <v>1.6155627560676769</v>
      </c>
      <c r="C134" s="75">
        <f t="shared" si="0"/>
        <v>1.5786755500254728</v>
      </c>
      <c r="D134" s="75">
        <f t="shared" si="1"/>
        <v>1</v>
      </c>
      <c r="E134" s="75">
        <f t="shared" si="2"/>
        <v>1</v>
      </c>
      <c r="F134" s="75">
        <f t="shared" si="3"/>
        <v>0</v>
      </c>
      <c r="G134" s="75"/>
      <c r="H134" s="150"/>
      <c r="I134" s="140"/>
      <c r="J134" s="140"/>
      <c r="K134" s="140"/>
      <c r="L134" s="140"/>
      <c r="M134" s="140"/>
      <c r="N134" s="79"/>
      <c r="O134" s="118"/>
      <c r="P134" s="4"/>
      <c r="Q134" s="72"/>
      <c r="R134" s="72"/>
      <c r="S134" s="72"/>
      <c r="T134" s="72"/>
      <c r="U134" s="72"/>
      <c r="V134" s="72"/>
    </row>
    <row r="135" spans="1:23" x14ac:dyDescent="0.2">
      <c r="A135" s="41">
        <v>54770.40625</v>
      </c>
      <c r="B135" s="45">
        <v>1.6155627560676769</v>
      </c>
      <c r="C135" s="75">
        <f t="shared" si="0"/>
        <v>1.5786755500254728</v>
      </c>
      <c r="D135" s="75">
        <f t="shared" si="1"/>
        <v>1</v>
      </c>
      <c r="E135" s="75">
        <f t="shared" si="2"/>
        <v>1</v>
      </c>
      <c r="F135" s="75">
        <f t="shared" si="3"/>
        <v>0</v>
      </c>
      <c r="G135" s="75"/>
      <c r="H135" s="150"/>
      <c r="I135" s="140"/>
      <c r="J135" s="140"/>
      <c r="K135" s="140"/>
      <c r="L135" s="140"/>
      <c r="M135" s="140"/>
      <c r="N135" s="79"/>
      <c r="O135" s="118"/>
      <c r="P135" s="4"/>
      <c r="Q135" s="72"/>
      <c r="R135" s="72"/>
      <c r="S135" s="72"/>
      <c r="T135" s="72"/>
      <c r="U135" s="72"/>
      <c r="V135" s="72"/>
    </row>
    <row r="136" spans="1:23" x14ac:dyDescent="0.2">
      <c r="A136" s="41">
        <v>59466.70703125</v>
      </c>
      <c r="B136" s="45">
        <v>1.6155627560676769</v>
      </c>
      <c r="C136" s="75">
        <f t="shared" si="0"/>
        <v>1.5786755500254728</v>
      </c>
      <c r="D136" s="75">
        <f t="shared" si="1"/>
        <v>1</v>
      </c>
      <c r="E136" s="75">
        <f t="shared" si="2"/>
        <v>1</v>
      </c>
      <c r="F136" s="75">
        <f t="shared" si="3"/>
        <v>0</v>
      </c>
      <c r="G136" s="75"/>
      <c r="H136" s="40"/>
      <c r="I136" s="41"/>
      <c r="J136" s="41"/>
      <c r="K136" s="41"/>
      <c r="L136" s="41"/>
      <c r="M136" s="41"/>
      <c r="P136" s="4"/>
      <c r="Q136" s="72"/>
      <c r="R136" s="72"/>
      <c r="S136" s="72"/>
      <c r="T136" s="72"/>
      <c r="U136" s="72"/>
      <c r="V136" s="72"/>
    </row>
    <row r="137" spans="1:23" x14ac:dyDescent="0.2">
      <c r="A137" s="41"/>
      <c r="B137" s="45"/>
      <c r="C137" s="75"/>
      <c r="D137" s="75"/>
      <c r="E137" s="75"/>
      <c r="F137" s="75"/>
      <c r="G137" s="75"/>
      <c r="H137" s="40"/>
      <c r="I137" s="41"/>
      <c r="J137" s="41"/>
      <c r="K137" s="41"/>
      <c r="L137" s="41"/>
      <c r="M137" s="41"/>
      <c r="P137" s="126"/>
      <c r="Q137" s="72"/>
      <c r="R137" s="72"/>
      <c r="S137" s="72"/>
      <c r="T137" s="72"/>
      <c r="U137" s="72"/>
      <c r="V137" s="72"/>
    </row>
    <row r="138" spans="1:23" x14ac:dyDescent="0.2">
      <c r="A138" s="41"/>
      <c r="B138" s="45"/>
      <c r="C138" s="75"/>
      <c r="D138" s="75"/>
      <c r="E138" s="75"/>
      <c r="F138" s="75"/>
      <c r="G138" s="75"/>
      <c r="H138" s="40"/>
      <c r="I138" s="41"/>
      <c r="J138" s="41"/>
      <c r="K138" s="41"/>
      <c r="L138" s="41"/>
      <c r="M138" s="41"/>
      <c r="P138" s="126"/>
      <c r="Q138" s="72"/>
      <c r="R138" s="72"/>
      <c r="S138" s="72"/>
      <c r="T138" s="72"/>
      <c r="U138" s="72"/>
      <c r="V138" s="72"/>
    </row>
    <row r="139" spans="1:23" x14ac:dyDescent="0.2">
      <c r="A139" s="41"/>
      <c r="B139" s="45"/>
      <c r="C139" s="75"/>
      <c r="D139" s="75"/>
      <c r="E139" s="75"/>
      <c r="F139" s="75"/>
      <c r="G139" s="75"/>
      <c r="H139" s="40"/>
      <c r="I139" s="41"/>
      <c r="J139" s="41"/>
      <c r="K139" s="41"/>
      <c r="L139" s="41"/>
      <c r="M139" s="41"/>
      <c r="P139" s="126"/>
      <c r="Q139" s="72"/>
      <c r="R139" s="72"/>
      <c r="S139" s="72"/>
      <c r="T139" s="72"/>
      <c r="U139" s="72"/>
      <c r="V139" s="72"/>
    </row>
    <row r="140" spans="1:23" x14ac:dyDescent="0.2">
      <c r="A140" s="41"/>
      <c r="B140" s="45"/>
      <c r="C140" s="75"/>
      <c r="D140" s="75"/>
      <c r="E140" s="75"/>
      <c r="F140" s="75"/>
      <c r="G140" s="75"/>
      <c r="H140" s="40"/>
      <c r="I140" s="41"/>
      <c r="J140" s="41"/>
      <c r="K140" s="41"/>
      <c r="L140" s="41"/>
      <c r="M140" s="41"/>
      <c r="P140" s="126"/>
      <c r="Q140" s="72"/>
      <c r="R140" s="72"/>
      <c r="S140" s="72"/>
      <c r="T140" s="72"/>
      <c r="U140" s="72"/>
      <c r="V140" s="72"/>
    </row>
    <row r="141" spans="1:23" x14ac:dyDescent="0.2">
      <c r="A141" s="41"/>
      <c r="B141" s="45"/>
      <c r="C141" s="75"/>
      <c r="D141" s="75"/>
      <c r="E141" s="75"/>
      <c r="F141" s="75"/>
      <c r="G141" s="75"/>
      <c r="H141" s="75"/>
      <c r="I141" s="75"/>
      <c r="J141" s="75"/>
      <c r="K141" s="75"/>
      <c r="L141" s="75"/>
      <c r="M141" s="75"/>
      <c r="N141" s="75"/>
      <c r="O141" s="40"/>
      <c r="P141" s="41"/>
      <c r="Q141" s="41"/>
      <c r="R141" s="41"/>
      <c r="S141" s="41"/>
      <c r="T141" s="41"/>
      <c r="W141" s="126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151" customWidth="1"/>
    <col min="18" max="16384" width="8.85546875" style="151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47"/>
      <c r="O1" s="47"/>
    </row>
    <row r="2" spans="1:15" x14ac:dyDescent="0.2">
      <c r="C2" s="54" t="str">
        <f>Table!A7</f>
        <v>NordAq Energy Inc.</v>
      </c>
      <c r="K2" s="107" t="str">
        <f>Table!L7</f>
        <v>Sample Number:</v>
      </c>
      <c r="N2" s="131"/>
      <c r="O2" s="70" t="str">
        <f>Table!$P$7</f>
        <v>5</v>
      </c>
    </row>
    <row r="3" spans="1:15" x14ac:dyDescent="0.2">
      <c r="C3" s="54" t="str">
        <f>Table!A8</f>
        <v>East Simpson No. 2 (USGS/Husky 1980)</v>
      </c>
      <c r="K3" s="107" t="str">
        <f>Table!L8</f>
        <v>Sample Depth, m:</v>
      </c>
      <c r="N3" s="6"/>
      <c r="O3" s="21">
        <f>Table!$P$8</f>
        <v>6067.6</v>
      </c>
    </row>
    <row r="4" spans="1:15" x14ac:dyDescent="0.2">
      <c r="C4" s="54" t="str">
        <f>Table!A9</f>
        <v>Torok Sandstones Formation</v>
      </c>
      <c r="K4" s="107" t="str">
        <f>Table!L9</f>
        <v>Permeability to Air (calc), mD:</v>
      </c>
      <c r="M4" s="105"/>
      <c r="N4" s="87"/>
      <c r="O4" s="158">
        <f>Table!$P$9</f>
        <v>1.4802082408723689</v>
      </c>
    </row>
    <row r="5" spans="1:15" x14ac:dyDescent="0.2">
      <c r="C5" s="54" t="str">
        <f>Table!A10</f>
        <v>HH-61176</v>
      </c>
      <c r="D5" s="61"/>
      <c r="E5" s="61"/>
      <c r="F5" s="158"/>
      <c r="G5" s="61"/>
      <c r="K5" s="107" t="str">
        <f>Table!L10</f>
        <v>Porosity, fraction:</v>
      </c>
      <c r="M5" s="105"/>
      <c r="N5" s="87"/>
      <c r="O5" s="14">
        <f>Table!$P$10</f>
        <v>0.14512512551348364</v>
      </c>
    </row>
    <row r="6" spans="1:15" x14ac:dyDescent="0.2">
      <c r="A6" s="105"/>
      <c r="C6" s="54"/>
      <c r="D6" s="122"/>
      <c r="E6" s="122"/>
      <c r="F6" s="122"/>
      <c r="G6" s="105"/>
      <c r="K6" s="107" t="str">
        <f>Table!L11</f>
        <v>Grain Density, grams/cc:</v>
      </c>
      <c r="M6" s="122"/>
      <c r="N6" s="101"/>
      <c r="O6" s="158">
        <f>Table!$P$11</f>
        <v>2.6754543707033189</v>
      </c>
    </row>
    <row r="7" spans="1:15" x14ac:dyDescent="0.2">
      <c r="B7" s="54"/>
      <c r="D7" s="105"/>
      <c r="E7" s="105"/>
      <c r="I7" s="107"/>
      <c r="K7" s="122"/>
      <c r="L7" s="80"/>
      <c r="M7" s="128"/>
    </row>
    <row r="8" spans="1:15" x14ac:dyDescent="0.2">
      <c r="B8" s="54"/>
      <c r="D8" s="105"/>
      <c r="E8" s="105"/>
      <c r="I8" s="107"/>
      <c r="K8" s="122"/>
      <c r="L8" s="80"/>
      <c r="M8" s="128"/>
    </row>
    <row r="9" spans="1:15" ht="12" customHeight="1" x14ac:dyDescent="0.2">
      <c r="B9" s="105"/>
      <c r="C9" s="105"/>
      <c r="D9" s="105"/>
      <c r="E9" s="105"/>
      <c r="F9" s="105"/>
    </row>
    <row r="10" spans="1:15" x14ac:dyDescent="0.2">
      <c r="B10" s="105"/>
      <c r="C10" s="105"/>
      <c r="D10" s="105"/>
      <c r="E10" s="105"/>
      <c r="F10" s="105"/>
      <c r="K10" s="122"/>
      <c r="L10" s="80"/>
    </row>
    <row r="11" spans="1:15" x14ac:dyDescent="0.2">
      <c r="B11" s="105"/>
      <c r="C11" s="105"/>
      <c r="D11" s="122"/>
      <c r="E11" s="105"/>
      <c r="F11" s="105"/>
      <c r="K11" s="122"/>
      <c r="L11" s="80"/>
    </row>
    <row r="12" spans="1:15" x14ac:dyDescent="0.2">
      <c r="B12" s="105"/>
      <c r="C12" s="105"/>
      <c r="D12" s="122"/>
      <c r="E12" s="105"/>
      <c r="F12" s="105"/>
      <c r="G12" s="107"/>
      <c r="H12" s="105"/>
      <c r="I12" s="105"/>
      <c r="J12" s="14"/>
      <c r="K12" s="122"/>
      <c r="L12" s="80"/>
    </row>
    <row r="13" spans="1:15" x14ac:dyDescent="0.2">
      <c r="A13" s="54"/>
      <c r="B13" s="105"/>
      <c r="C13" s="105"/>
      <c r="D13" s="105"/>
      <c r="E13" s="105"/>
      <c r="F13" s="105"/>
      <c r="G13" s="105"/>
      <c r="H13" s="105"/>
      <c r="I13" s="87"/>
      <c r="J13" s="122"/>
      <c r="K13" s="122"/>
      <c r="L13" s="80"/>
    </row>
    <row r="14" spans="1:15" x14ac:dyDescent="0.2">
      <c r="A14" s="29"/>
      <c r="B14" s="29"/>
      <c r="C14" s="29"/>
      <c r="D14" s="29"/>
      <c r="E14" s="29"/>
      <c r="F14" s="29"/>
      <c r="G14" s="29"/>
      <c r="H14" s="29"/>
      <c r="I14" s="29"/>
      <c r="J14" s="29"/>
      <c r="K14" s="122"/>
      <c r="L14" s="80"/>
    </row>
    <row r="15" spans="1:15" x14ac:dyDescent="0.2">
      <c r="A15" s="29"/>
      <c r="B15" s="29"/>
      <c r="C15" s="29"/>
      <c r="D15" s="29"/>
      <c r="E15" s="29"/>
      <c r="F15" s="29"/>
      <c r="G15" s="29"/>
      <c r="H15" s="29"/>
      <c r="I15" s="29"/>
      <c r="J15" s="29"/>
      <c r="K15" s="105"/>
      <c r="L15" s="80"/>
    </row>
    <row r="16" spans="1:15" x14ac:dyDescent="0.2">
      <c r="A16" s="29"/>
      <c r="B16" s="29"/>
      <c r="C16" s="29"/>
      <c r="D16" s="29"/>
      <c r="E16" s="29"/>
      <c r="F16" s="29"/>
      <c r="G16" s="29"/>
      <c r="H16" s="29"/>
      <c r="I16" s="29"/>
      <c r="J16" s="29"/>
      <c r="K16" s="105"/>
      <c r="L16" s="80"/>
    </row>
    <row r="17" spans="1:12" x14ac:dyDescent="0.2">
      <c r="A17" s="43"/>
      <c r="B17" s="43"/>
      <c r="C17" s="43"/>
      <c r="D17" s="43"/>
      <c r="E17" s="43"/>
      <c r="F17" s="43"/>
      <c r="G17" s="43"/>
      <c r="H17" s="43"/>
      <c r="I17" s="43"/>
      <c r="J17" s="43"/>
      <c r="K17" s="105"/>
      <c r="L17" s="4"/>
    </row>
    <row r="18" spans="1:12" x14ac:dyDescent="0.2">
      <c r="A18" s="126"/>
      <c r="B18" s="130"/>
      <c r="C18" s="130"/>
      <c r="D18" s="50"/>
      <c r="E18" s="59"/>
      <c r="F18" s="104"/>
      <c r="G18" s="104"/>
      <c r="H18" s="104"/>
      <c r="I18" s="104"/>
      <c r="J18" s="104"/>
      <c r="K18" s="105"/>
      <c r="L18" s="4"/>
    </row>
    <row r="19" spans="1:12" x14ac:dyDescent="0.2">
      <c r="A19" s="82"/>
      <c r="B19" s="130"/>
      <c r="C19" s="130"/>
      <c r="D19" s="50"/>
      <c r="E19" s="59"/>
      <c r="F19" s="104"/>
      <c r="G19" s="104"/>
      <c r="H19" s="104"/>
      <c r="I19" s="104"/>
      <c r="J19" s="104"/>
      <c r="K19" s="105"/>
      <c r="L19" s="4"/>
    </row>
    <row r="20" spans="1:12" x14ac:dyDescent="0.2">
      <c r="A20" s="82"/>
      <c r="B20" s="130"/>
      <c r="C20" s="130"/>
      <c r="D20" s="50"/>
      <c r="E20" s="59"/>
      <c r="F20" s="104"/>
      <c r="G20" s="104"/>
      <c r="H20" s="104"/>
      <c r="I20" s="104"/>
      <c r="J20" s="104"/>
      <c r="K20" s="105"/>
      <c r="L20" s="43"/>
    </row>
    <row r="21" spans="1:12" x14ac:dyDescent="0.2">
      <c r="A21" s="82"/>
      <c r="B21" s="130"/>
      <c r="C21" s="130"/>
      <c r="D21" s="50"/>
      <c r="E21" s="59"/>
      <c r="F21" s="104"/>
      <c r="G21" s="104"/>
      <c r="H21" s="104"/>
      <c r="I21" s="104"/>
      <c r="J21" s="104"/>
      <c r="K21" s="105"/>
      <c r="L21" s="9"/>
    </row>
    <row r="22" spans="1:12" x14ac:dyDescent="0.2">
      <c r="A22" s="82"/>
      <c r="B22" s="130"/>
      <c r="C22" s="130"/>
      <c r="D22" s="50"/>
      <c r="E22" s="59"/>
      <c r="F22" s="104"/>
      <c r="G22" s="104"/>
      <c r="H22" s="104"/>
      <c r="I22" s="104"/>
      <c r="J22" s="104"/>
      <c r="K22" s="105"/>
      <c r="L22" s="9"/>
    </row>
    <row r="23" spans="1:12" x14ac:dyDescent="0.2">
      <c r="A23" s="82"/>
      <c r="B23" s="130"/>
      <c r="C23" s="130"/>
      <c r="D23" s="50"/>
      <c r="E23" s="59"/>
      <c r="F23" s="104"/>
      <c r="G23" s="104"/>
      <c r="H23" s="104"/>
      <c r="I23" s="104"/>
      <c r="J23" s="104"/>
      <c r="K23" s="105"/>
      <c r="L23" s="9"/>
    </row>
    <row r="24" spans="1:12" x14ac:dyDescent="0.2">
      <c r="A24" s="154"/>
      <c r="B24" s="130"/>
      <c r="C24" s="130"/>
      <c r="D24" s="50"/>
      <c r="E24" s="59"/>
      <c r="F24" s="104"/>
      <c r="G24" s="104"/>
      <c r="H24" s="104"/>
      <c r="I24" s="104"/>
      <c r="J24" s="104"/>
      <c r="K24" s="105"/>
      <c r="L24" s="9"/>
    </row>
    <row r="25" spans="1:12" x14ac:dyDescent="0.2">
      <c r="A25" s="154"/>
      <c r="B25" s="130"/>
      <c r="C25" s="130"/>
      <c r="D25" s="50"/>
      <c r="E25" s="59"/>
      <c r="F25" s="104"/>
      <c r="G25" s="104"/>
      <c r="H25" s="104"/>
      <c r="I25" s="104"/>
      <c r="J25" s="104"/>
      <c r="K25" s="105"/>
      <c r="L25" s="9"/>
    </row>
    <row r="26" spans="1:12" x14ac:dyDescent="0.2">
      <c r="A26" s="154"/>
      <c r="B26" s="130"/>
      <c r="C26" s="130"/>
      <c r="D26" s="50"/>
      <c r="E26" s="59"/>
      <c r="F26" s="104"/>
      <c r="G26" s="104"/>
      <c r="H26" s="104"/>
      <c r="I26" s="104"/>
      <c r="J26" s="104"/>
      <c r="K26" s="105"/>
      <c r="L26" s="9"/>
    </row>
    <row r="27" spans="1:12" ht="15.75" customHeight="1" x14ac:dyDescent="0.2">
      <c r="A27" s="154"/>
      <c r="B27" s="130"/>
      <c r="C27" s="130"/>
      <c r="D27" s="50"/>
      <c r="E27" s="59"/>
      <c r="F27" s="104"/>
      <c r="G27" s="104"/>
      <c r="H27" s="104"/>
      <c r="I27" s="104"/>
      <c r="J27" s="104"/>
      <c r="K27" s="105"/>
      <c r="L27" s="9"/>
    </row>
    <row r="28" spans="1:12" x14ac:dyDescent="0.2">
      <c r="A28" s="154"/>
      <c r="B28" s="130"/>
      <c r="C28" s="130"/>
      <c r="D28" s="50"/>
      <c r="E28" s="59"/>
      <c r="F28" s="104"/>
      <c r="G28" s="104"/>
      <c r="H28" s="104"/>
      <c r="I28" s="104"/>
      <c r="J28" s="104"/>
      <c r="K28" s="105"/>
      <c r="L28" s="9"/>
    </row>
    <row r="29" spans="1:12" x14ac:dyDescent="0.2">
      <c r="A29" s="74"/>
      <c r="B29" s="130"/>
      <c r="C29" s="130"/>
      <c r="D29" s="50"/>
      <c r="E29" s="59"/>
      <c r="F29" s="104"/>
      <c r="G29" s="104"/>
      <c r="H29" s="104"/>
      <c r="I29" s="104"/>
      <c r="J29" s="104"/>
      <c r="K29" s="105"/>
      <c r="L29" s="9"/>
    </row>
    <row r="30" spans="1:12" x14ac:dyDescent="0.2">
      <c r="A30" s="74"/>
      <c r="B30" s="130"/>
      <c r="C30" s="130"/>
      <c r="D30" s="50"/>
      <c r="E30" s="59"/>
      <c r="F30" s="104"/>
      <c r="G30" s="104"/>
      <c r="H30" s="104"/>
      <c r="I30" s="104"/>
      <c r="J30" s="104"/>
      <c r="K30" s="105"/>
      <c r="L30" s="9"/>
    </row>
    <row r="31" spans="1:12" x14ac:dyDescent="0.2">
      <c r="A31" s="74"/>
      <c r="B31" s="130"/>
      <c r="C31" s="130"/>
      <c r="D31" s="50"/>
      <c r="E31" s="59"/>
      <c r="F31" s="104"/>
      <c r="G31" s="104"/>
      <c r="H31" s="104"/>
      <c r="I31" s="104"/>
      <c r="J31" s="104"/>
      <c r="K31" s="105"/>
      <c r="L31" s="9"/>
    </row>
    <row r="32" spans="1:12" x14ac:dyDescent="0.2">
      <c r="A32" s="74"/>
      <c r="B32" s="130"/>
      <c r="C32" s="130"/>
      <c r="D32" s="50"/>
      <c r="E32" s="59"/>
      <c r="F32" s="104"/>
      <c r="G32" s="104"/>
      <c r="H32" s="104"/>
      <c r="I32" s="104"/>
      <c r="J32" s="104"/>
      <c r="K32" s="105"/>
      <c r="L32" s="9"/>
    </row>
    <row r="33" spans="1:12" x14ac:dyDescent="0.2">
      <c r="A33" s="74"/>
      <c r="B33" s="130"/>
      <c r="C33" s="130"/>
      <c r="D33" s="50"/>
      <c r="E33" s="59"/>
      <c r="F33" s="104"/>
      <c r="G33" s="104"/>
      <c r="H33" s="104"/>
      <c r="I33" s="104"/>
      <c r="J33" s="104"/>
      <c r="K33" s="105"/>
      <c r="L33" s="9"/>
    </row>
    <row r="34" spans="1:12" x14ac:dyDescent="0.2">
      <c r="A34" s="16"/>
      <c r="B34" s="130"/>
      <c r="C34" s="130"/>
      <c r="D34" s="50"/>
      <c r="E34" s="59"/>
      <c r="F34" s="104"/>
      <c r="G34" s="104"/>
      <c r="H34" s="104"/>
      <c r="I34" s="104"/>
      <c r="J34" s="104"/>
      <c r="K34" s="105"/>
      <c r="L34" s="9"/>
    </row>
    <row r="35" spans="1:12" x14ac:dyDescent="0.2">
      <c r="A35" s="16"/>
      <c r="B35" s="130"/>
      <c r="C35" s="130"/>
      <c r="D35" s="50"/>
      <c r="E35" s="59"/>
      <c r="F35" s="104"/>
      <c r="G35" s="104"/>
      <c r="H35" s="104"/>
      <c r="I35" s="104"/>
      <c r="J35" s="104"/>
      <c r="K35" s="105"/>
      <c r="L35" s="9"/>
    </row>
    <row r="36" spans="1:12" x14ac:dyDescent="0.2">
      <c r="A36" s="16"/>
      <c r="B36" s="130"/>
      <c r="C36" s="130"/>
      <c r="D36" s="50"/>
      <c r="E36" s="59"/>
      <c r="F36" s="104"/>
      <c r="G36" s="104"/>
      <c r="H36" s="104"/>
      <c r="I36" s="104"/>
      <c r="J36" s="104"/>
      <c r="K36" s="105"/>
      <c r="L36" s="9"/>
    </row>
    <row r="37" spans="1:12" x14ac:dyDescent="0.2">
      <c r="A37" s="16"/>
      <c r="B37" s="130"/>
      <c r="C37" s="130"/>
      <c r="D37" s="50"/>
      <c r="E37" s="59"/>
      <c r="F37" s="104"/>
      <c r="G37" s="104"/>
      <c r="H37" s="104"/>
      <c r="I37" s="104"/>
      <c r="J37" s="104"/>
      <c r="K37" s="105"/>
      <c r="L37" s="9"/>
    </row>
    <row r="38" spans="1:12" x14ac:dyDescent="0.2">
      <c r="A38" s="16"/>
      <c r="B38" s="130"/>
      <c r="C38" s="130"/>
      <c r="D38" s="50"/>
      <c r="E38" s="59"/>
      <c r="F38" s="104"/>
      <c r="G38" s="104"/>
      <c r="H38" s="104"/>
      <c r="I38" s="104"/>
      <c r="J38" s="104"/>
      <c r="K38" s="105"/>
      <c r="L38" s="9"/>
    </row>
    <row r="39" spans="1:12" x14ac:dyDescent="0.2">
      <c r="A39" s="16"/>
      <c r="B39" s="130"/>
      <c r="C39" s="130"/>
      <c r="D39" s="50"/>
      <c r="E39" s="59"/>
      <c r="F39" s="104"/>
      <c r="G39" s="104"/>
      <c r="H39" s="104"/>
      <c r="I39" s="104"/>
      <c r="J39" s="104"/>
      <c r="K39" s="105"/>
      <c r="L39" s="9"/>
    </row>
    <row r="40" spans="1:12" x14ac:dyDescent="0.2">
      <c r="A40" s="16"/>
      <c r="B40" s="130"/>
      <c r="C40" s="130"/>
      <c r="D40" s="50"/>
      <c r="E40" s="59"/>
      <c r="F40" s="104"/>
      <c r="G40" s="104"/>
      <c r="H40" s="104"/>
      <c r="I40" s="104"/>
      <c r="J40" s="104"/>
      <c r="K40" s="105"/>
      <c r="L40" s="9"/>
    </row>
    <row r="41" spans="1:12" x14ac:dyDescent="0.2">
      <c r="A41" s="16"/>
      <c r="B41" s="130"/>
      <c r="C41" s="130"/>
      <c r="D41" s="50"/>
      <c r="E41" s="59"/>
      <c r="F41" s="104"/>
      <c r="G41" s="104"/>
      <c r="H41" s="104"/>
      <c r="I41" s="104"/>
      <c r="J41" s="104"/>
      <c r="K41" s="105"/>
      <c r="L41" s="9"/>
    </row>
    <row r="42" spans="1:12" x14ac:dyDescent="0.2">
      <c r="A42" s="16"/>
      <c r="B42" s="130"/>
      <c r="C42" s="130"/>
      <c r="D42" s="50"/>
      <c r="E42" s="59"/>
      <c r="F42" s="104"/>
      <c r="G42" s="104"/>
      <c r="H42" s="104"/>
      <c r="I42" s="104"/>
      <c r="J42" s="104"/>
      <c r="K42" s="105"/>
      <c r="L42" s="9"/>
    </row>
    <row r="43" spans="1:12" x14ac:dyDescent="0.2">
      <c r="A43" s="16"/>
      <c r="B43" s="130"/>
      <c r="C43" s="130"/>
      <c r="D43" s="50"/>
      <c r="E43" s="59"/>
      <c r="F43" s="104"/>
      <c r="G43" s="104"/>
      <c r="H43" s="104"/>
      <c r="I43" s="104"/>
      <c r="J43" s="104"/>
      <c r="K43" s="105"/>
      <c r="L43" s="9"/>
    </row>
    <row r="44" spans="1:12" x14ac:dyDescent="0.2">
      <c r="A44" s="72"/>
      <c r="B44" s="72"/>
      <c r="C44" s="72"/>
      <c r="D44" s="72"/>
      <c r="E44" s="72"/>
      <c r="F44" s="72"/>
      <c r="G44" s="72"/>
      <c r="H44" s="72"/>
      <c r="I44" s="72"/>
      <c r="J44" s="72"/>
    </row>
    <row r="45" spans="1:12" ht="17.25" customHeight="1" x14ac:dyDescent="0.2">
      <c r="A45" s="72"/>
      <c r="B45" s="72"/>
      <c r="C45" s="72"/>
      <c r="D45" s="72"/>
      <c r="E45" s="72"/>
      <c r="F45" s="72"/>
      <c r="G45" s="72"/>
      <c r="H45" s="72"/>
      <c r="I45" s="72"/>
      <c r="J45" s="72"/>
    </row>
    <row r="46" spans="1:12" x14ac:dyDescent="0.2">
      <c r="A46" s="72"/>
      <c r="B46" s="72"/>
      <c r="C46" s="72"/>
      <c r="D46" s="72"/>
      <c r="E46" s="72"/>
      <c r="F46" s="72"/>
      <c r="G46" s="72"/>
      <c r="H46" s="72"/>
      <c r="I46" s="72"/>
      <c r="J46" s="72"/>
    </row>
    <row r="47" spans="1:12" x14ac:dyDescent="0.2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</row>
    <row r="48" spans="1:12" ht="15" x14ac:dyDescent="0.2">
      <c r="A48" s="72"/>
      <c r="B48" s="72"/>
      <c r="C48" s="72"/>
      <c r="D48" s="72"/>
      <c r="E48" s="72"/>
      <c r="F48" s="72"/>
      <c r="G48" s="72"/>
      <c r="H48" s="81"/>
      <c r="I48" s="76"/>
      <c r="J48" s="146"/>
      <c r="K48" s="72"/>
    </row>
    <row r="49" spans="1:12" x14ac:dyDescent="0.2">
      <c r="A49" s="72"/>
      <c r="B49" s="72"/>
      <c r="C49" s="72"/>
      <c r="D49" s="72"/>
      <c r="E49" s="72"/>
      <c r="F49" s="72"/>
      <c r="G49" s="72"/>
      <c r="H49" s="76"/>
      <c r="I49" s="76"/>
      <c r="J49" s="146"/>
      <c r="K49" s="72"/>
    </row>
    <row r="50" spans="1:12" x14ac:dyDescent="0.2">
      <c r="G50" s="72"/>
      <c r="H50" s="76"/>
      <c r="I50" s="76"/>
      <c r="J50" s="146"/>
      <c r="K50" s="72"/>
    </row>
    <row r="51" spans="1:12" x14ac:dyDescent="0.2">
      <c r="G51" s="72"/>
      <c r="H51" s="76"/>
      <c r="I51" s="76"/>
      <c r="J51" s="146"/>
      <c r="K51" s="72"/>
    </row>
    <row r="52" spans="1:12" x14ac:dyDescent="0.2">
      <c r="G52" s="72"/>
      <c r="H52" s="76"/>
      <c r="I52" s="76"/>
      <c r="J52" s="146"/>
      <c r="K52" s="72"/>
    </row>
    <row r="53" spans="1:12" x14ac:dyDescent="0.2">
      <c r="G53" s="72"/>
      <c r="H53" s="72"/>
      <c r="I53" s="72"/>
      <c r="J53" s="72"/>
      <c r="K53" s="72"/>
    </row>
    <row r="54" spans="1:12" x14ac:dyDescent="0.2">
      <c r="G54" s="72"/>
      <c r="H54" s="72"/>
      <c r="I54" s="72"/>
      <c r="J54" s="72"/>
      <c r="K54" s="72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opLeftCell="A4" workbookViewId="0">
      <selection activeCell="T35" sqref="T35"/>
    </sheetView>
  </sheetViews>
  <sheetFormatPr defaultColWidth="8.85546875" defaultRowHeight="12.75" x14ac:dyDescent="0.2"/>
  <cols>
    <col min="1" max="7" width="8.28515625" style="151" customWidth="1"/>
    <col min="8" max="8" width="4.85546875" style="151" customWidth="1"/>
    <col min="9" max="14" width="8.28515625" style="151" customWidth="1"/>
    <col min="15" max="15" width="13.140625" style="151" customWidth="1"/>
    <col min="16" max="19" width="8.28515625" style="151" customWidth="1"/>
    <col min="20" max="16384" width="8.85546875" style="151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5" x14ac:dyDescent="0.2">
      <c r="C2" s="54" t="str">
        <f>Table!A7</f>
        <v>NordAq Energy Inc.</v>
      </c>
      <c r="K2" s="107" t="str">
        <f>Table!L7</f>
        <v>Sample Number:</v>
      </c>
      <c r="O2" s="70" t="str">
        <f>Table!$P$7</f>
        <v>5</v>
      </c>
    </row>
    <row r="3" spans="1:15" x14ac:dyDescent="0.2">
      <c r="C3" s="54" t="str">
        <f>Table!A8</f>
        <v>East Simpson No. 2 (USGS/Husky 1980)</v>
      </c>
      <c r="K3" s="107" t="str">
        <f>Table!L8</f>
        <v>Sample Depth, m:</v>
      </c>
      <c r="O3" s="21">
        <f>Table!$P$8</f>
        <v>6067.6</v>
      </c>
    </row>
    <row r="4" spans="1:15" x14ac:dyDescent="0.2">
      <c r="C4" s="54" t="str">
        <f>Table!A9</f>
        <v>Torok Sandstones Formation</v>
      </c>
      <c r="K4" s="107" t="str">
        <f>Table!L9</f>
        <v>Permeability to Air (calc), mD:</v>
      </c>
      <c r="M4" s="105"/>
      <c r="N4" s="105"/>
      <c r="O4" s="158">
        <f>Table!$P$9</f>
        <v>1.4802082408723689</v>
      </c>
    </row>
    <row r="5" spans="1:15" x14ac:dyDescent="0.2">
      <c r="C5" s="54" t="str">
        <f>Table!A10</f>
        <v>HH-61176</v>
      </c>
      <c r="D5" s="52"/>
      <c r="E5" s="52"/>
      <c r="F5" s="158"/>
      <c r="G5" s="52"/>
      <c r="K5" s="107" t="str">
        <f>Table!L10</f>
        <v>Porosity, fraction:</v>
      </c>
      <c r="M5" s="105"/>
      <c r="N5" s="105"/>
      <c r="O5" s="14">
        <f>Table!$P$10</f>
        <v>0.14512512551348364</v>
      </c>
    </row>
    <row r="6" spans="1:15" x14ac:dyDescent="0.2">
      <c r="A6" s="105"/>
      <c r="C6" s="54"/>
      <c r="D6" s="122"/>
      <c r="E6" s="122"/>
      <c r="F6" s="122"/>
      <c r="G6" s="105"/>
      <c r="K6" s="107" t="str">
        <f>Table!L11</f>
        <v>Grain Density, grams/cc:</v>
      </c>
      <c r="M6" s="122"/>
      <c r="N6" s="122"/>
      <c r="O6" s="158">
        <f>Table!$P$11</f>
        <v>2.6754543707033189</v>
      </c>
    </row>
    <row r="7" spans="1:15" x14ac:dyDescent="0.2">
      <c r="B7" s="54"/>
      <c r="D7" s="105"/>
      <c r="E7" s="105"/>
      <c r="I7" s="107"/>
      <c r="K7" s="122"/>
      <c r="L7" s="80"/>
      <c r="M7" s="128"/>
    </row>
    <row r="8" spans="1:15" x14ac:dyDescent="0.2">
      <c r="B8" s="105"/>
      <c r="C8" s="105"/>
      <c r="D8" s="105"/>
      <c r="E8" s="105"/>
      <c r="F8" s="105"/>
    </row>
    <row r="9" spans="1:15" x14ac:dyDescent="0.2">
      <c r="B9" s="105"/>
      <c r="C9" s="105"/>
      <c r="D9" s="105"/>
      <c r="E9" s="105"/>
      <c r="F9" s="105"/>
      <c r="K9" s="122"/>
      <c r="L9" s="80"/>
    </row>
    <row r="10" spans="1:15" x14ac:dyDescent="0.2">
      <c r="B10" s="105"/>
      <c r="C10" s="105"/>
      <c r="D10" s="122"/>
      <c r="E10" s="105"/>
      <c r="F10" s="105"/>
      <c r="K10" s="122"/>
      <c r="L10" s="80"/>
    </row>
    <row r="11" spans="1:15" x14ac:dyDescent="0.2">
      <c r="B11" s="105"/>
      <c r="C11" s="105"/>
      <c r="D11" s="122"/>
      <c r="E11" s="105"/>
      <c r="F11" s="105"/>
      <c r="G11" s="107"/>
      <c r="H11" s="105"/>
      <c r="I11" s="105"/>
      <c r="J11" s="14"/>
      <c r="K11" s="122"/>
      <c r="L11" s="80"/>
    </row>
    <row r="12" spans="1:15" x14ac:dyDescent="0.2">
      <c r="A12" s="54"/>
      <c r="B12" s="105"/>
      <c r="C12" s="105"/>
      <c r="D12" s="105"/>
      <c r="E12" s="105"/>
      <c r="F12" s="105"/>
      <c r="G12" s="105"/>
      <c r="H12" s="105"/>
      <c r="I12" s="87"/>
      <c r="J12" s="122"/>
      <c r="K12" s="122"/>
      <c r="L12" s="80"/>
    </row>
    <row r="13" spans="1:15" x14ac:dyDescent="0.2">
      <c r="A13" s="29"/>
      <c r="B13" s="29"/>
      <c r="C13" s="29"/>
      <c r="D13" s="29"/>
      <c r="E13" s="29"/>
      <c r="F13" s="19"/>
      <c r="G13" s="19"/>
      <c r="H13" s="19"/>
      <c r="I13" s="19"/>
      <c r="J13" s="19"/>
      <c r="K13" s="122"/>
      <c r="L13" s="80"/>
    </row>
    <row r="14" spans="1:15" x14ac:dyDescent="0.2">
      <c r="A14" s="29"/>
      <c r="B14" s="29"/>
      <c r="C14" s="29"/>
      <c r="D14" s="29"/>
      <c r="E14" s="29"/>
      <c r="F14" s="29"/>
      <c r="G14" s="29"/>
      <c r="H14" s="29"/>
      <c r="I14" s="19"/>
      <c r="J14" s="19"/>
      <c r="K14" s="105"/>
      <c r="L14" s="80"/>
    </row>
    <row r="15" spans="1:15" x14ac:dyDescent="0.2">
      <c r="A15" s="29"/>
      <c r="B15" s="29"/>
      <c r="C15" s="29"/>
      <c r="D15" s="29"/>
      <c r="E15" s="29"/>
      <c r="F15" s="29"/>
      <c r="G15" s="29"/>
      <c r="H15" s="29"/>
      <c r="I15" s="19"/>
      <c r="J15" s="19"/>
      <c r="K15" s="105"/>
      <c r="L15" s="80"/>
    </row>
    <row r="16" spans="1:15" x14ac:dyDescent="0.2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105"/>
      <c r="L16" s="4"/>
    </row>
    <row r="17" spans="1:12" x14ac:dyDescent="0.2">
      <c r="A17" s="126"/>
      <c r="B17" s="130"/>
      <c r="C17" s="130"/>
      <c r="D17" s="50"/>
      <c r="E17" s="59"/>
      <c r="F17" s="104"/>
      <c r="G17" s="104"/>
      <c r="H17" s="104"/>
      <c r="I17" s="104"/>
      <c r="J17" s="104"/>
      <c r="K17" s="105"/>
      <c r="L17" s="4"/>
    </row>
    <row r="18" spans="1:12" x14ac:dyDescent="0.2">
      <c r="A18" s="82"/>
      <c r="B18" s="130"/>
      <c r="C18" s="130"/>
      <c r="D18" s="50"/>
      <c r="E18" s="59"/>
      <c r="F18" s="104"/>
      <c r="G18" s="104"/>
      <c r="H18" s="104"/>
      <c r="I18" s="104"/>
      <c r="J18" s="104"/>
      <c r="K18" s="105"/>
      <c r="L18" s="4"/>
    </row>
    <row r="19" spans="1:12" x14ac:dyDescent="0.2">
      <c r="A19" s="82"/>
      <c r="B19" s="130"/>
      <c r="C19" s="130"/>
      <c r="D19" s="50"/>
      <c r="E19" s="59"/>
      <c r="F19" s="104"/>
      <c r="G19" s="104"/>
      <c r="H19" s="104"/>
      <c r="I19" s="104"/>
      <c r="J19" s="104"/>
      <c r="K19" s="105"/>
      <c r="L19" s="43"/>
    </row>
    <row r="20" spans="1:12" x14ac:dyDescent="0.2">
      <c r="A20" s="82"/>
      <c r="B20" s="130"/>
      <c r="C20" s="130"/>
      <c r="D20" s="50"/>
      <c r="E20" s="59"/>
      <c r="F20" s="104"/>
      <c r="G20" s="104"/>
      <c r="H20" s="104"/>
      <c r="I20" s="104"/>
      <c r="J20" s="104"/>
      <c r="K20" s="105"/>
      <c r="L20" s="9"/>
    </row>
    <row r="21" spans="1:12" x14ac:dyDescent="0.2">
      <c r="A21" s="82"/>
      <c r="B21" s="130"/>
      <c r="C21" s="130"/>
      <c r="D21" s="50"/>
      <c r="E21" s="59"/>
      <c r="F21" s="104"/>
      <c r="G21" s="104"/>
      <c r="H21" s="104"/>
      <c r="I21" s="104"/>
      <c r="J21" s="104"/>
      <c r="K21" s="105"/>
      <c r="L21" s="9"/>
    </row>
    <row r="22" spans="1:12" x14ac:dyDescent="0.2">
      <c r="A22" s="82"/>
      <c r="B22" s="130"/>
      <c r="C22" s="130"/>
      <c r="D22" s="50"/>
      <c r="E22" s="59"/>
      <c r="F22" s="104"/>
      <c r="G22" s="104"/>
      <c r="H22" s="104"/>
      <c r="I22" s="104"/>
      <c r="J22" s="104"/>
      <c r="K22" s="105"/>
      <c r="L22" s="9"/>
    </row>
    <row r="23" spans="1:12" x14ac:dyDescent="0.2">
      <c r="A23" s="154"/>
      <c r="B23" s="130"/>
      <c r="C23" s="130"/>
      <c r="D23" s="50"/>
      <c r="E23" s="59"/>
      <c r="F23" s="104"/>
      <c r="G23" s="104"/>
      <c r="H23" s="104"/>
      <c r="I23" s="104"/>
      <c r="J23" s="104"/>
      <c r="K23" s="105"/>
      <c r="L23" s="9"/>
    </row>
    <row r="24" spans="1:12" x14ac:dyDescent="0.2">
      <c r="A24" s="154"/>
      <c r="B24" s="130"/>
      <c r="C24" s="130"/>
      <c r="D24" s="50"/>
      <c r="E24" s="59"/>
      <c r="F24" s="104"/>
      <c r="G24" s="104"/>
      <c r="H24" s="104"/>
      <c r="I24" s="104"/>
      <c r="J24" s="104"/>
      <c r="K24" s="105"/>
      <c r="L24" s="9"/>
    </row>
    <row r="25" spans="1:12" x14ac:dyDescent="0.2">
      <c r="A25" s="154"/>
      <c r="B25" s="130"/>
      <c r="C25" s="130"/>
      <c r="D25" s="50"/>
      <c r="E25" s="59"/>
      <c r="F25" s="104"/>
      <c r="G25" s="104"/>
      <c r="H25" s="104"/>
      <c r="I25" s="104"/>
      <c r="J25" s="104"/>
      <c r="K25" s="105"/>
      <c r="L25" s="9"/>
    </row>
    <row r="26" spans="1:12" x14ac:dyDescent="0.2">
      <c r="A26" s="154"/>
      <c r="B26" s="130"/>
      <c r="C26" s="130"/>
      <c r="D26" s="50"/>
      <c r="E26" s="59"/>
      <c r="F26" s="104"/>
      <c r="G26" s="104"/>
      <c r="H26" s="104"/>
      <c r="I26" s="104"/>
      <c r="J26" s="104"/>
      <c r="K26" s="105"/>
      <c r="L26" s="9"/>
    </row>
    <row r="27" spans="1:12" x14ac:dyDescent="0.2">
      <c r="A27" s="154"/>
      <c r="B27" s="130"/>
      <c r="C27" s="130"/>
      <c r="D27" s="50"/>
      <c r="E27" s="59"/>
      <c r="F27" s="104"/>
      <c r="G27" s="104"/>
      <c r="H27" s="104"/>
      <c r="I27" s="104"/>
      <c r="J27" s="104"/>
      <c r="K27" s="105"/>
      <c r="L27" s="9"/>
    </row>
    <row r="28" spans="1:12" x14ac:dyDescent="0.2">
      <c r="A28" s="74"/>
      <c r="B28" s="130"/>
      <c r="C28" s="130"/>
      <c r="D28" s="50"/>
      <c r="E28" s="59"/>
      <c r="F28" s="104"/>
      <c r="G28" s="104"/>
      <c r="H28" s="104"/>
      <c r="I28" s="104"/>
      <c r="J28" s="104"/>
      <c r="K28" s="105"/>
      <c r="L28" s="9"/>
    </row>
    <row r="29" spans="1:12" x14ac:dyDescent="0.2">
      <c r="A29" s="74"/>
      <c r="B29" s="130"/>
      <c r="C29" s="130"/>
      <c r="D29" s="50"/>
      <c r="E29" s="59"/>
      <c r="F29" s="104"/>
      <c r="G29" s="104"/>
      <c r="H29" s="104"/>
      <c r="I29" s="104"/>
      <c r="J29" s="104"/>
      <c r="K29" s="105"/>
      <c r="L29" s="9"/>
    </row>
    <row r="30" spans="1:12" x14ac:dyDescent="0.2">
      <c r="A30" s="74"/>
      <c r="B30" s="130"/>
      <c r="C30" s="130"/>
      <c r="D30" s="50"/>
      <c r="E30" s="59"/>
      <c r="F30" s="104"/>
      <c r="G30" s="104"/>
      <c r="H30" s="104"/>
      <c r="I30" s="104"/>
      <c r="J30" s="104"/>
      <c r="K30" s="105"/>
      <c r="L30" s="9"/>
    </row>
    <row r="31" spans="1:12" x14ac:dyDescent="0.2">
      <c r="A31" s="74"/>
      <c r="B31" s="130"/>
      <c r="C31" s="130"/>
      <c r="D31" s="50"/>
      <c r="E31" s="59"/>
      <c r="F31" s="104"/>
      <c r="G31" s="104"/>
      <c r="H31" s="104"/>
      <c r="I31" s="104"/>
      <c r="J31" s="104"/>
      <c r="K31" s="105"/>
      <c r="L31" s="9"/>
    </row>
    <row r="32" spans="1:12" x14ac:dyDescent="0.2">
      <c r="A32" s="74"/>
      <c r="B32" s="130"/>
      <c r="C32" s="130"/>
      <c r="D32" s="50"/>
      <c r="E32" s="59"/>
      <c r="F32" s="104"/>
      <c r="G32" s="104"/>
      <c r="H32" s="104"/>
      <c r="I32" s="104"/>
      <c r="J32" s="104"/>
      <c r="K32" s="105"/>
      <c r="L32" s="9"/>
    </row>
    <row r="33" spans="1:13" x14ac:dyDescent="0.2">
      <c r="A33" s="16"/>
      <c r="B33" s="130"/>
      <c r="C33" s="130"/>
      <c r="D33" s="50"/>
      <c r="E33" s="59"/>
      <c r="F33" s="104"/>
      <c r="G33" s="104"/>
      <c r="H33" s="104"/>
      <c r="I33" s="104"/>
      <c r="J33" s="104"/>
      <c r="K33" s="105"/>
      <c r="L33" s="9"/>
    </row>
    <row r="34" spans="1:13" x14ac:dyDescent="0.2">
      <c r="A34" s="16"/>
      <c r="B34" s="130"/>
      <c r="C34" s="130"/>
      <c r="D34" s="50"/>
      <c r="E34" s="59"/>
      <c r="F34" s="104"/>
      <c r="G34" s="104"/>
      <c r="H34" s="104"/>
      <c r="I34" s="104"/>
      <c r="J34" s="104"/>
      <c r="K34" s="105"/>
      <c r="L34" s="9"/>
    </row>
    <row r="35" spans="1:13" x14ac:dyDescent="0.2">
      <c r="A35" s="16"/>
      <c r="B35" s="130"/>
      <c r="C35" s="130"/>
      <c r="D35" s="50"/>
      <c r="E35" s="59"/>
      <c r="F35" s="104"/>
      <c r="G35" s="104"/>
      <c r="H35" s="104"/>
      <c r="I35" s="104"/>
      <c r="J35" s="104"/>
      <c r="K35" s="105"/>
      <c r="L35" s="9"/>
    </row>
    <row r="36" spans="1:13" x14ac:dyDescent="0.2">
      <c r="A36" s="16"/>
      <c r="B36" s="130"/>
      <c r="C36" s="130"/>
      <c r="D36" s="50"/>
      <c r="E36" s="59"/>
      <c r="F36" s="104"/>
      <c r="G36" s="104"/>
      <c r="H36" s="104"/>
      <c r="I36" s="104"/>
      <c r="J36" s="104"/>
      <c r="K36" s="105"/>
      <c r="L36" s="9"/>
    </row>
    <row r="37" spans="1:13" x14ac:dyDescent="0.2">
      <c r="A37" s="16"/>
      <c r="B37" s="130"/>
      <c r="C37" s="130"/>
      <c r="D37" s="50"/>
      <c r="E37" s="59"/>
      <c r="F37" s="104"/>
      <c r="G37" s="104"/>
      <c r="H37" s="104"/>
      <c r="I37" s="104"/>
      <c r="J37" s="104"/>
      <c r="K37"/>
      <c r="L37"/>
      <c r="M37"/>
    </row>
    <row r="38" spans="1:13" x14ac:dyDescent="0.2">
      <c r="A38" s="16"/>
      <c r="B38" s="130"/>
      <c r="C38" s="130"/>
      <c r="D38" s="50"/>
      <c r="E38" s="59"/>
      <c r="F38" s="104"/>
      <c r="G38" s="104"/>
      <c r="H38" s="104"/>
      <c r="I38" s="104"/>
      <c r="J38" s="104"/>
      <c r="K38"/>
      <c r="L38"/>
      <c r="M38"/>
    </row>
    <row r="39" spans="1:13" x14ac:dyDescent="0.2">
      <c r="A39" s="16"/>
      <c r="B39" s="130"/>
      <c r="C39" s="130"/>
      <c r="D39" s="50"/>
      <c r="E39" s="59"/>
      <c r="F39" s="104"/>
      <c r="G39" s="104"/>
      <c r="H39" s="104"/>
      <c r="I39" s="104"/>
      <c r="J39" s="104"/>
      <c r="K39"/>
      <c r="L39"/>
      <c r="M39"/>
    </row>
    <row r="40" spans="1:13" x14ac:dyDescent="0.2">
      <c r="A40" s="16"/>
      <c r="B40" s="130"/>
      <c r="C40" s="130"/>
      <c r="D40" s="50"/>
      <c r="E40" s="59"/>
      <c r="F40" s="104"/>
      <c r="G40" s="104"/>
      <c r="H40" s="104"/>
      <c r="I40" s="104"/>
      <c r="J40" s="104"/>
      <c r="K40"/>
      <c r="L40"/>
      <c r="M40"/>
    </row>
    <row r="41" spans="1:13" x14ac:dyDescent="0.2">
      <c r="A41" s="16"/>
      <c r="B41" s="130"/>
      <c r="C41" s="130"/>
      <c r="D41" s="50"/>
      <c r="E41" s="59"/>
      <c r="F41" s="104"/>
      <c r="G41" s="104"/>
      <c r="H41" s="104"/>
      <c r="I41" s="104"/>
      <c r="J41" s="104"/>
      <c r="K41"/>
      <c r="L41"/>
      <c r="M41"/>
    </row>
    <row r="42" spans="1:13" x14ac:dyDescent="0.2">
      <c r="A42" s="16"/>
      <c r="B42" s="130"/>
      <c r="C42" s="130"/>
      <c r="D42" s="50"/>
      <c r="E42" s="59"/>
      <c r="F42" s="104"/>
      <c r="G42" s="104"/>
      <c r="H42" s="104"/>
      <c r="I42" s="104"/>
      <c r="J42" s="104"/>
      <c r="K42" s="105"/>
      <c r="L42" s="9"/>
    </row>
    <row r="43" spans="1:13" x14ac:dyDescent="0.2">
      <c r="A43" s="72"/>
      <c r="B43" s="72"/>
      <c r="C43" s="72"/>
      <c r="D43" s="72"/>
      <c r="E43" s="72"/>
      <c r="F43" s="72"/>
      <c r="G43" s="72"/>
      <c r="H43" s="72"/>
      <c r="I43" s="72"/>
      <c r="J43" s="72"/>
    </row>
    <row r="44" spans="1:13" x14ac:dyDescent="0.2">
      <c r="A44" s="72"/>
      <c r="B44" s="72"/>
      <c r="C44" s="72"/>
      <c r="D44" s="72"/>
      <c r="E44" s="72"/>
      <c r="F44" s="72"/>
      <c r="G44" s="72"/>
      <c r="H44" s="72"/>
      <c r="I44" s="72"/>
      <c r="J44" s="72"/>
    </row>
    <row r="45" spans="1:13" x14ac:dyDescent="0.2">
      <c r="A45" s="72"/>
      <c r="B45" s="72"/>
      <c r="C45" s="72"/>
      <c r="D45" s="72"/>
      <c r="E45" s="72"/>
      <c r="F45" s="72"/>
      <c r="G45" s="72"/>
      <c r="H45" s="72"/>
      <c r="I45" s="72"/>
      <c r="J45" s="72"/>
    </row>
    <row r="46" spans="1:13" x14ac:dyDescent="0.2">
      <c r="A46" s="72"/>
      <c r="B46" s="72"/>
      <c r="C46" s="72"/>
      <c r="D46" s="72"/>
      <c r="E46" s="72"/>
      <c r="F46" s="72"/>
      <c r="G46" s="72"/>
      <c r="H46" s="72"/>
      <c r="I46" s="72"/>
      <c r="J46" s="72"/>
    </row>
    <row r="47" spans="1:13" x14ac:dyDescent="0.2">
      <c r="A47" s="72"/>
      <c r="B47" s="72"/>
      <c r="C47" s="72"/>
      <c r="D47" s="72"/>
      <c r="E47" s="72"/>
      <c r="F47" s="72"/>
      <c r="G47" s="72"/>
    </row>
    <row r="48" spans="1:13" x14ac:dyDescent="0.2">
      <c r="A48" s="72"/>
      <c r="B48" s="72"/>
      <c r="C48" s="72"/>
      <c r="D48" s="72"/>
      <c r="E48" s="72"/>
      <c r="F48" s="72"/>
      <c r="G48" s="72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151"/>
    <col min="3" max="3" width="11.140625" style="151" customWidth="1"/>
    <col min="4" max="4" width="16.28515625" style="151" customWidth="1"/>
    <col min="5" max="8" width="10.85546875" style="151" customWidth="1"/>
    <col min="9" max="9" width="11.140625" style="151" customWidth="1"/>
    <col min="10" max="10" width="11.85546875" style="151" customWidth="1"/>
    <col min="11" max="11" width="9.85546875" style="151" bestFit="1" customWidth="1"/>
    <col min="12" max="12" width="10.5703125" style="151" customWidth="1"/>
    <col min="13" max="14" width="10.5703125" style="151" bestFit="1" customWidth="1"/>
    <col min="15" max="15" width="8.85546875" style="151" customWidth="1"/>
    <col min="16" max="16" width="10.5703125" style="151" bestFit="1" customWidth="1"/>
    <col min="17" max="17" width="9.5703125" style="151" customWidth="1"/>
    <col min="18" max="18" width="8.85546875" style="151" customWidth="1"/>
    <col min="19" max="19" width="10.85546875" style="151" customWidth="1"/>
    <col min="20" max="20" width="11.140625" style="151" customWidth="1"/>
    <col min="21" max="21" width="9.28515625" style="151" customWidth="1"/>
    <col min="22" max="22" width="10.7109375" style="151" customWidth="1"/>
    <col min="23" max="23" width="10.5703125" style="151" customWidth="1"/>
    <col min="24" max="24" width="11" style="151" customWidth="1"/>
    <col min="25" max="25" width="9.140625"/>
    <col min="26" max="26" width="13" style="151" customWidth="1"/>
    <col min="27" max="28" width="8.85546875" style="151"/>
    <col min="29" max="29" width="12.140625" style="151" bestFit="1" customWidth="1"/>
    <col min="30" max="39" width="8.85546875" style="151"/>
    <col min="40" max="40" width="15.85546875" style="151" customWidth="1"/>
    <col min="41" max="43" width="8.85546875" style="151"/>
    <col min="44" max="48" width="8.85546875" style="72"/>
    <col min="49" max="16384" width="8.85546875" style="151"/>
  </cols>
  <sheetData>
    <row r="1" spans="1:48" x14ac:dyDescent="0.2">
      <c r="P1" s="99"/>
      <c r="Q1" s="99"/>
      <c r="Z1" s="36" t="s">
        <v>50</v>
      </c>
      <c r="AA1" s="49"/>
      <c r="AB1" s="49"/>
      <c r="AC1" s="63"/>
      <c r="AD1" s="63"/>
    </row>
    <row r="2" spans="1:48" x14ac:dyDescent="0.2">
      <c r="Z2" s="100"/>
      <c r="AA2" s="127"/>
      <c r="AB2" s="117" t="s">
        <v>66</v>
      </c>
      <c r="AC2" s="117" t="s">
        <v>51</v>
      </c>
      <c r="AD2" s="133" t="s">
        <v>0</v>
      </c>
      <c r="AE2" s="145" t="s">
        <v>28</v>
      </c>
    </row>
    <row r="3" spans="1:48" x14ac:dyDescent="0.2">
      <c r="P3" s="34"/>
      <c r="Q3" s="34"/>
      <c r="Z3" s="48" t="s">
        <v>83</v>
      </c>
      <c r="AA3" s="43"/>
      <c r="AB3" s="56">
        <v>130</v>
      </c>
      <c r="AC3" s="4"/>
      <c r="AD3" s="102"/>
      <c r="AE3" s="65"/>
    </row>
    <row r="4" spans="1:48" x14ac:dyDescent="0.2">
      <c r="Z4" s="48" t="s">
        <v>22</v>
      </c>
      <c r="AA4" s="43"/>
      <c r="AB4" s="56">
        <v>485</v>
      </c>
      <c r="AC4" s="4"/>
      <c r="AD4" s="102"/>
      <c r="AE4" s="65"/>
      <c r="AN4" s="168" t="s">
        <v>30</v>
      </c>
      <c r="AO4" s="169"/>
      <c r="AP4" s="170"/>
      <c r="AR4" s="167"/>
      <c r="AS4" s="167"/>
      <c r="AT4" s="167"/>
    </row>
    <row r="5" spans="1:48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49"/>
      <c r="R5" s="122"/>
      <c r="S5" s="122"/>
      <c r="T5" s="122"/>
      <c r="U5" s="122"/>
      <c r="V5" s="122"/>
      <c r="W5" s="122"/>
      <c r="X5" s="122"/>
      <c r="Z5" s="48" t="s">
        <v>31</v>
      </c>
      <c r="AA5" s="43"/>
      <c r="AB5" s="4"/>
      <c r="AC5" s="143">
        <v>0</v>
      </c>
      <c r="AD5" s="143">
        <v>0</v>
      </c>
      <c r="AE5" s="18">
        <v>30</v>
      </c>
      <c r="AN5" s="97" t="s">
        <v>44</v>
      </c>
      <c r="AO5" s="97" t="s">
        <v>33</v>
      </c>
      <c r="AP5" s="97" t="s">
        <v>55</v>
      </c>
      <c r="AR5" s="159"/>
      <c r="AS5" s="159"/>
      <c r="AT5" s="159"/>
    </row>
    <row r="6" spans="1:48" x14ac:dyDescent="0.2">
      <c r="A6" s="105"/>
      <c r="B6" s="122"/>
      <c r="C6" s="122"/>
      <c r="D6" s="105"/>
      <c r="E6" s="105"/>
      <c r="F6" s="105"/>
      <c r="G6" s="105"/>
      <c r="H6" s="105"/>
      <c r="I6" s="105"/>
      <c r="J6" s="105"/>
      <c r="K6" s="122"/>
      <c r="L6" s="122"/>
      <c r="M6" s="122"/>
      <c r="N6" s="105"/>
      <c r="O6" s="122"/>
      <c r="P6" s="122"/>
      <c r="Q6" s="122"/>
      <c r="R6" s="122"/>
      <c r="S6" s="122"/>
      <c r="T6" s="122"/>
      <c r="U6" s="122"/>
      <c r="V6" s="122"/>
      <c r="W6" s="122"/>
      <c r="X6" s="122"/>
      <c r="Z6" s="48" t="s">
        <v>29</v>
      </c>
      <c r="AA6" s="43"/>
      <c r="AB6" s="4"/>
      <c r="AC6" s="134">
        <v>70</v>
      </c>
      <c r="AD6" s="56">
        <v>24</v>
      </c>
      <c r="AE6" s="37">
        <v>35</v>
      </c>
      <c r="AN6" s="22" t="s">
        <v>46</v>
      </c>
      <c r="AO6" s="22" t="s">
        <v>25</v>
      </c>
      <c r="AP6" s="22" t="s">
        <v>25</v>
      </c>
      <c r="AR6" s="159"/>
      <c r="AS6" s="159"/>
      <c r="AT6" s="159"/>
    </row>
    <row r="7" spans="1:48" ht="12.4" customHeight="1" x14ac:dyDescent="0.2">
      <c r="A7" s="113" t="s">
        <v>93</v>
      </c>
      <c r="B7" s="105"/>
      <c r="C7" s="105"/>
      <c r="D7" s="122"/>
      <c r="E7" s="122"/>
      <c r="F7" s="122"/>
      <c r="G7" s="122"/>
      <c r="H7" s="122"/>
      <c r="I7" s="122"/>
      <c r="J7" s="122"/>
      <c r="K7" s="105"/>
      <c r="L7" s="151" t="s">
        <v>40</v>
      </c>
      <c r="P7" s="70" t="s">
        <v>72</v>
      </c>
      <c r="Q7" s="70"/>
      <c r="R7" s="122"/>
      <c r="S7" s="122"/>
      <c r="T7" s="122"/>
      <c r="U7" s="122"/>
      <c r="V7" s="122"/>
      <c r="W7" s="122"/>
      <c r="X7" s="122"/>
      <c r="Z7" s="103" t="s">
        <v>24</v>
      </c>
      <c r="AA7" s="24"/>
      <c r="AB7" s="149"/>
      <c r="AC7" s="134">
        <v>0</v>
      </c>
      <c r="AD7" s="28"/>
      <c r="AE7" s="37">
        <v>30</v>
      </c>
      <c r="AN7" s="10" t="s">
        <v>82</v>
      </c>
      <c r="AO7" s="148">
        <v>1</v>
      </c>
      <c r="AP7" s="148">
        <f t="shared" ref="AP7:AP27" si="0">AO7-AO8</f>
        <v>0</v>
      </c>
      <c r="AR7" s="91" t="s">
        <v>82</v>
      </c>
      <c r="AS7" s="68"/>
      <c r="AT7" s="68"/>
      <c r="AU7" s="135"/>
      <c r="AV7" s="135"/>
    </row>
    <row r="8" spans="1:48" ht="12.4" customHeight="1" x14ac:dyDescent="0.2">
      <c r="A8" s="113" t="s">
        <v>94</v>
      </c>
      <c r="B8" s="105"/>
      <c r="C8" s="105"/>
      <c r="D8" s="105"/>
      <c r="E8" s="105"/>
      <c r="F8" s="105"/>
      <c r="G8" s="105"/>
      <c r="H8" s="105"/>
      <c r="I8" s="105"/>
      <c r="J8" s="105"/>
      <c r="K8" s="105"/>
      <c r="L8" s="151" t="s">
        <v>92</v>
      </c>
      <c r="P8" s="21">
        <v>6067.6</v>
      </c>
      <c r="Q8" s="39"/>
      <c r="R8" s="122"/>
      <c r="S8" s="122"/>
      <c r="T8" s="122"/>
      <c r="U8" s="122"/>
      <c r="V8" s="122"/>
      <c r="W8" s="122"/>
      <c r="X8" s="122"/>
      <c r="Z8" s="138" t="s">
        <v>81</v>
      </c>
      <c r="AA8" s="120"/>
      <c r="AB8" s="77"/>
      <c r="AC8" s="60">
        <v>50</v>
      </c>
      <c r="AD8" s="123"/>
      <c r="AE8" s="73">
        <v>25</v>
      </c>
      <c r="AN8" s="95">
        <f>E135</f>
        <v>1.6734417642776502E-3</v>
      </c>
      <c r="AO8" s="148">
        <f>B135</f>
        <v>1</v>
      </c>
      <c r="AP8" s="148">
        <f t="shared" si="0"/>
        <v>0</v>
      </c>
      <c r="AR8" s="17">
        <v>1.8387307309880479E-3</v>
      </c>
      <c r="AS8" s="68"/>
      <c r="AT8" s="68"/>
      <c r="AU8" s="31"/>
      <c r="AV8" s="108"/>
    </row>
    <row r="9" spans="1:48" ht="12.4" customHeight="1" x14ac:dyDescent="0.2">
      <c r="A9" s="54" t="s">
        <v>95</v>
      </c>
      <c r="B9" s="105"/>
      <c r="C9" s="105"/>
      <c r="D9" s="105"/>
      <c r="E9" s="105"/>
      <c r="F9" s="105"/>
      <c r="G9" s="105"/>
      <c r="H9" s="105"/>
      <c r="I9" s="105"/>
      <c r="J9" s="105"/>
      <c r="K9" s="105"/>
      <c r="L9" s="107" t="s">
        <v>75</v>
      </c>
      <c r="N9" s="105"/>
      <c r="O9" s="105"/>
      <c r="P9" s="21">
        <f>MAX(V18:V136)</f>
        <v>1.4802082408723689</v>
      </c>
      <c r="Q9" s="94"/>
      <c r="R9" s="122"/>
      <c r="S9" s="122"/>
      <c r="T9" s="122"/>
      <c r="U9" s="122"/>
      <c r="V9" s="122"/>
      <c r="W9" s="122"/>
      <c r="X9" s="122"/>
      <c r="Z9" s="119" t="s">
        <v>10</v>
      </c>
      <c r="AA9" s="24"/>
      <c r="AB9" s="24"/>
      <c r="AC9" s="96">
        <f>ABS($AC$6*COS($AC$5*PI()/180))</f>
        <v>70</v>
      </c>
      <c r="AD9" s="96">
        <f>ABS($AD$6*COS($AD$5*PI()/180))</f>
        <v>24</v>
      </c>
      <c r="AE9" s="53">
        <f>ABS($AE$6*COS($AE$5*PI()/180))</f>
        <v>30.310889132455355</v>
      </c>
      <c r="AN9" s="95">
        <f>E133</f>
        <v>2.0024747765444045E-3</v>
      </c>
      <c r="AO9" s="148">
        <f>B133</f>
        <v>1</v>
      </c>
      <c r="AP9" s="148">
        <f t="shared" si="0"/>
        <v>1.0765625989487604E-2</v>
      </c>
      <c r="AR9" s="17">
        <v>2.3796891258599209E-3</v>
      </c>
      <c r="AS9" s="68"/>
      <c r="AT9" s="68"/>
      <c r="AU9" s="31"/>
      <c r="AV9" s="108"/>
    </row>
    <row r="10" spans="1:48" ht="12.4" customHeight="1" x14ac:dyDescent="0.2">
      <c r="A10" s="7" t="s">
        <v>96</v>
      </c>
      <c r="B10" s="105"/>
      <c r="C10" s="105"/>
      <c r="D10" s="122"/>
      <c r="E10" s="122"/>
      <c r="F10" s="122"/>
      <c r="G10" s="122"/>
      <c r="H10" s="122"/>
      <c r="I10" s="122"/>
      <c r="J10" s="122"/>
      <c r="K10" s="105"/>
      <c r="L10" s="107" t="s">
        <v>52</v>
      </c>
      <c r="N10" s="105"/>
      <c r="O10" s="105"/>
      <c r="P10" s="14">
        <f>'Raw Data'!M10</f>
        <v>0.14512512551348364</v>
      </c>
      <c r="Q10" s="14"/>
      <c r="R10" s="122"/>
      <c r="S10" s="122"/>
      <c r="T10" s="122"/>
      <c r="U10" s="122"/>
      <c r="V10" s="122"/>
      <c r="W10" s="122"/>
      <c r="X10" s="122"/>
      <c r="Z10" s="155" t="s">
        <v>60</v>
      </c>
      <c r="AA10" s="120"/>
      <c r="AB10" s="120"/>
      <c r="AC10" s="86">
        <f>ABS($AC$8*COS($AC$7*PI()/180))</f>
        <v>50</v>
      </c>
      <c r="AD10" s="77"/>
      <c r="AE10" s="88">
        <f>ABS($AE$8*COS($AE$7*PI()/180))</f>
        <v>21.650635094610969</v>
      </c>
      <c r="AN10" s="95">
        <f>E125</f>
        <v>4.1116484860169288E-3</v>
      </c>
      <c r="AO10" s="148">
        <f>$B125</f>
        <v>0.9892343740105124</v>
      </c>
      <c r="AP10" s="148">
        <f t="shared" si="0"/>
        <v>1.6971692736368782E-2</v>
      </c>
      <c r="AR10" s="17">
        <v>4.918869133300207E-3</v>
      </c>
      <c r="AS10" s="68"/>
      <c r="AT10" s="68"/>
      <c r="AU10" s="31"/>
      <c r="AV10" s="108"/>
    </row>
    <row r="11" spans="1:48" ht="12.4" customHeight="1" x14ac:dyDescent="0.2">
      <c r="A11" s="7"/>
      <c r="B11" s="105"/>
      <c r="C11" s="105"/>
      <c r="D11" s="122"/>
      <c r="E11" s="122"/>
      <c r="F11" s="122"/>
      <c r="G11" s="122"/>
      <c r="H11" s="122"/>
      <c r="I11" s="122"/>
      <c r="J11" s="122"/>
      <c r="K11" s="105"/>
      <c r="L11" s="151" t="s">
        <v>23</v>
      </c>
      <c r="P11" s="158">
        <f>'Raw Data'!M11</f>
        <v>2.6754543707033189</v>
      </c>
      <c r="Q11" s="158"/>
      <c r="R11" s="122"/>
      <c r="V11" s="122"/>
      <c r="W11" s="122"/>
      <c r="X11" s="122"/>
      <c r="Z11" s="105"/>
      <c r="AA11" s="121" t="s">
        <v>47</v>
      </c>
      <c r="AB11" s="137"/>
      <c r="AC11" s="137"/>
      <c r="AD11" s="69"/>
      <c r="AN11" s="95">
        <f>E120</f>
        <v>6.4129698190124075E-3</v>
      </c>
      <c r="AO11" s="148">
        <f>$B120</f>
        <v>0.97226268127414361</v>
      </c>
      <c r="AP11" s="148">
        <f t="shared" si="0"/>
        <v>1.4375277056551283E-2</v>
      </c>
      <c r="AR11" s="17">
        <v>7.6659819593601552E-3</v>
      </c>
      <c r="AS11" s="68"/>
      <c r="AT11" s="68"/>
      <c r="AU11" s="31"/>
      <c r="AV11" s="108"/>
    </row>
    <row r="12" spans="1:48" ht="12.4" customHeight="1" x14ac:dyDescent="0.2">
      <c r="B12" s="105"/>
      <c r="C12" s="105"/>
      <c r="D12" s="112"/>
      <c r="E12" s="105"/>
      <c r="F12" s="105"/>
      <c r="G12" s="105"/>
      <c r="H12" s="105"/>
      <c r="I12" s="105"/>
      <c r="J12" s="105"/>
      <c r="K12" s="105"/>
      <c r="L12" s="105"/>
      <c r="M12" s="107"/>
      <c r="N12" s="105"/>
      <c r="O12" s="105"/>
      <c r="P12" s="128"/>
      <c r="Q12" s="128"/>
      <c r="R12" s="122"/>
      <c r="S12" s="122"/>
      <c r="T12" s="122"/>
      <c r="U12" s="122"/>
      <c r="V12" s="122"/>
      <c r="W12" s="122"/>
      <c r="X12" s="122"/>
      <c r="Z12" s="105"/>
      <c r="AA12" s="116" t="s">
        <v>71</v>
      </c>
      <c r="AB12" s="127"/>
      <c r="AC12" s="106">
        <v>0.433</v>
      </c>
      <c r="AD12" s="122"/>
      <c r="AN12" s="148">
        <f>E117</f>
        <v>8.4152382620225289E-3</v>
      </c>
      <c r="AO12" s="148">
        <f>$B117</f>
        <v>0.95788740421759233</v>
      </c>
      <c r="AP12" s="148">
        <f t="shared" si="0"/>
        <v>6.6873535558229391E-2</v>
      </c>
      <c r="AR12" s="68">
        <v>1.0017670706649362E-2</v>
      </c>
      <c r="AS12" s="68"/>
      <c r="AT12" s="68"/>
      <c r="AU12" s="31"/>
      <c r="AV12" s="108"/>
    </row>
    <row r="13" spans="1:48" ht="12.4" customHeight="1" x14ac:dyDescent="0.2">
      <c r="Z13" s="105"/>
      <c r="AA13" s="103" t="s">
        <v>14</v>
      </c>
      <c r="AB13" s="24"/>
      <c r="AC13" s="26">
        <v>0.34599999999999997</v>
      </c>
      <c r="AD13" s="105"/>
      <c r="AN13" s="148">
        <f>E107</f>
        <v>2.0658524663236196E-2</v>
      </c>
      <c r="AO13" s="148">
        <f>$B107</f>
        <v>0.89101386865936294</v>
      </c>
      <c r="AP13" s="148">
        <f t="shared" si="0"/>
        <v>6.940662402634401E-2</v>
      </c>
      <c r="AR13" s="68">
        <v>2.4302503920103202E-2</v>
      </c>
      <c r="AS13" s="68"/>
      <c r="AT13" s="68"/>
      <c r="AU13" s="31"/>
      <c r="AV13" s="108"/>
    </row>
    <row r="14" spans="1:48" ht="12.4" customHeight="1" x14ac:dyDescent="0.2">
      <c r="A14" s="136" t="s">
        <v>85</v>
      </c>
      <c r="B14" s="136" t="s">
        <v>62</v>
      </c>
      <c r="C14" s="136" t="s">
        <v>45</v>
      </c>
      <c r="D14" s="142" t="s">
        <v>91</v>
      </c>
      <c r="E14" s="136" t="s">
        <v>89</v>
      </c>
      <c r="F14" s="136" t="s">
        <v>89</v>
      </c>
      <c r="G14" s="136" t="s">
        <v>13</v>
      </c>
      <c r="H14" s="136" t="s">
        <v>16</v>
      </c>
      <c r="I14" s="136" t="s">
        <v>67</v>
      </c>
      <c r="J14" s="136" t="s">
        <v>80</v>
      </c>
      <c r="K14" s="136"/>
      <c r="L14" s="32" t="s">
        <v>86</v>
      </c>
      <c r="M14" s="115"/>
      <c r="N14" s="78"/>
      <c r="O14" s="32" t="s">
        <v>17</v>
      </c>
      <c r="P14" s="78"/>
      <c r="Q14" s="78" t="s">
        <v>7</v>
      </c>
      <c r="R14" s="136" t="s">
        <v>62</v>
      </c>
      <c r="S14" s="136" t="s">
        <v>37</v>
      </c>
      <c r="T14" s="136" t="s">
        <v>58</v>
      </c>
      <c r="U14" s="136"/>
      <c r="V14" s="136" t="s">
        <v>27</v>
      </c>
      <c r="W14" s="136" t="s">
        <v>87</v>
      </c>
      <c r="X14" s="136" t="s">
        <v>87</v>
      </c>
      <c r="Z14" s="105"/>
      <c r="AA14" s="138" t="s">
        <v>12</v>
      </c>
      <c r="AB14" s="120"/>
      <c r="AC14" s="62">
        <v>0.1</v>
      </c>
      <c r="AD14" s="105"/>
      <c r="AN14" s="148">
        <f>E99</f>
        <v>4.2533641293254904E-2</v>
      </c>
      <c r="AO14" s="148">
        <f>$B99</f>
        <v>0.82160724463301893</v>
      </c>
      <c r="AP14" s="148">
        <f t="shared" si="0"/>
        <v>3.8882907985561488E-2</v>
      </c>
      <c r="AR14" s="68">
        <v>4.9484801750667114E-2</v>
      </c>
      <c r="AS14" s="68"/>
      <c r="AT14" s="68"/>
      <c r="AU14" s="31"/>
      <c r="AV14" s="108"/>
    </row>
    <row r="15" spans="1:48" ht="12.4" customHeight="1" x14ac:dyDescent="0.2">
      <c r="A15" s="132" t="s">
        <v>78</v>
      </c>
      <c r="B15" s="132" t="s">
        <v>5</v>
      </c>
      <c r="C15" s="132" t="s">
        <v>5</v>
      </c>
      <c r="D15" s="83" t="s">
        <v>69</v>
      </c>
      <c r="E15" s="132" t="s">
        <v>79</v>
      </c>
      <c r="F15" s="132" t="s">
        <v>53</v>
      </c>
      <c r="G15" s="132" t="s">
        <v>32</v>
      </c>
      <c r="H15" s="132" t="s">
        <v>32</v>
      </c>
      <c r="I15" s="132" t="s">
        <v>76</v>
      </c>
      <c r="J15" s="132" t="s">
        <v>76</v>
      </c>
      <c r="K15" s="132" t="s">
        <v>88</v>
      </c>
      <c r="L15" s="136" t="s">
        <v>74</v>
      </c>
      <c r="M15" s="136" t="s">
        <v>4</v>
      </c>
      <c r="N15" s="136" t="s">
        <v>41</v>
      </c>
      <c r="O15" s="35" t="s">
        <v>1</v>
      </c>
      <c r="P15" s="5"/>
      <c r="Q15" s="5" t="s">
        <v>8</v>
      </c>
      <c r="R15" s="132" t="s">
        <v>33</v>
      </c>
      <c r="S15" s="132" t="s">
        <v>43</v>
      </c>
      <c r="T15" s="132" t="s">
        <v>87</v>
      </c>
      <c r="U15" s="132" t="s">
        <v>27</v>
      </c>
      <c r="V15" s="132" t="s">
        <v>87</v>
      </c>
      <c r="W15" s="132" t="s">
        <v>42</v>
      </c>
      <c r="X15" s="132" t="s">
        <v>42</v>
      </c>
      <c r="Z15" s="122"/>
      <c r="AN15" s="148">
        <f>E95</f>
        <v>6.0787181078356005E-2</v>
      </c>
      <c r="AO15" s="148">
        <f>$B95</f>
        <v>0.78272433664745744</v>
      </c>
      <c r="AP15" s="148">
        <f t="shared" si="0"/>
        <v>4.4012412133493717E-2</v>
      </c>
      <c r="AR15" s="68">
        <v>7.1632047862346573E-2</v>
      </c>
      <c r="AS15" s="68"/>
      <c r="AT15" s="68"/>
      <c r="AU15" s="31"/>
      <c r="AV15" s="108"/>
    </row>
    <row r="16" spans="1:48" ht="12.4" customHeight="1" x14ac:dyDescent="0.2">
      <c r="A16" s="57" t="s">
        <v>48</v>
      </c>
      <c r="B16" s="57" t="s">
        <v>25</v>
      </c>
      <c r="C16" s="57" t="s">
        <v>25</v>
      </c>
      <c r="D16" s="66" t="s">
        <v>25</v>
      </c>
      <c r="E16" s="57" t="s">
        <v>54</v>
      </c>
      <c r="F16" s="57" t="s">
        <v>63</v>
      </c>
      <c r="G16" s="57" t="s">
        <v>59</v>
      </c>
      <c r="H16" s="57" t="s">
        <v>59</v>
      </c>
      <c r="I16" s="57" t="s">
        <v>54</v>
      </c>
      <c r="J16" s="57" t="s">
        <v>54</v>
      </c>
      <c r="K16" s="57" t="s">
        <v>68</v>
      </c>
      <c r="L16" s="57" t="s">
        <v>48</v>
      </c>
      <c r="M16" s="57" t="s">
        <v>48</v>
      </c>
      <c r="N16" s="57" t="s">
        <v>48</v>
      </c>
      <c r="O16" s="92" t="s">
        <v>65</v>
      </c>
      <c r="P16" s="92" t="s">
        <v>34</v>
      </c>
      <c r="Q16" s="57" t="s">
        <v>70</v>
      </c>
      <c r="R16" s="57" t="s">
        <v>21</v>
      </c>
      <c r="S16" s="57" t="s">
        <v>20</v>
      </c>
      <c r="T16" s="57"/>
      <c r="U16" s="57"/>
      <c r="V16" s="98"/>
      <c r="W16" s="66" t="s">
        <v>6</v>
      </c>
      <c r="X16" s="66" t="s">
        <v>90</v>
      </c>
      <c r="Z16" s="107" t="s">
        <v>73</v>
      </c>
      <c r="AA16" s="122"/>
      <c r="AB16" s="122"/>
      <c r="AC16" s="58">
        <f>ABS(Table!$AB$4*COS(Table!$AB$3*PI()/180))</f>
        <v>311.75199069797156</v>
      </c>
      <c r="AN16" s="148">
        <f>E91</f>
        <v>8.7444675382643819E-2</v>
      </c>
      <c r="AO16" s="148">
        <f>$B91</f>
        <v>0.73871192451396372</v>
      </c>
      <c r="AP16" s="148">
        <f t="shared" si="0"/>
        <v>0.12912418466214937</v>
      </c>
      <c r="AR16" s="68">
        <v>9.9921582517046942E-2</v>
      </c>
      <c r="AS16" s="68"/>
      <c r="AT16" s="68"/>
      <c r="AU16" s="31"/>
      <c r="AV16" s="108"/>
    </row>
    <row r="17" spans="1:48" ht="12.4" customHeight="1" x14ac:dyDescent="0.2">
      <c r="A17" s="41"/>
      <c r="B17" s="45"/>
      <c r="C17" s="122"/>
      <c r="D17" s="129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05"/>
      <c r="S17" s="105"/>
      <c r="T17" s="105"/>
      <c r="U17" s="105"/>
      <c r="V17" s="105"/>
      <c r="W17" s="105"/>
      <c r="X17" s="105"/>
      <c r="AC17" s="3">
        <f ca="1">FORECAST(200,OFFSET(L$17,MATCH(200,L$18:L136, 1),-9,2,1),OFFSET(L$17,MATCH(200,L$18:L136, 1),0,2,1))</f>
        <v>0.28277928515160761</v>
      </c>
      <c r="AN17" s="148">
        <f>E81</f>
        <v>0.21419732245452713</v>
      </c>
      <c r="AO17" s="148">
        <f>$B81</f>
        <v>0.60958773985181436</v>
      </c>
      <c r="AP17" s="148">
        <f t="shared" si="0"/>
        <v>0.13817997593565962</v>
      </c>
      <c r="AR17" s="68">
        <v>0.25452110435346964</v>
      </c>
      <c r="AS17" s="68"/>
      <c r="AT17" s="68"/>
      <c r="AU17" s="31"/>
      <c r="AV17" s="108"/>
    </row>
    <row r="18" spans="1:48" ht="12.4" customHeight="1" x14ac:dyDescent="0.2">
      <c r="A18" s="41">
        <v>1.523506760597229</v>
      </c>
      <c r="B18" s="45">
        <v>0</v>
      </c>
      <c r="C18" s="45">
        <f t="shared" ref="C18:C136" si="1">1-B18</f>
        <v>1</v>
      </c>
      <c r="D18" s="89">
        <f t="shared" ref="D18:D136" si="2">B18-B17</f>
        <v>0</v>
      </c>
      <c r="E18" s="84">
        <f>(2*Table!$AC$16*0.147)/A18</f>
        <v>60.160602916703816</v>
      </c>
      <c r="F18" s="84">
        <f t="shared" ref="F18:F136" si="3">E18*2</f>
        <v>120.32120583340763</v>
      </c>
      <c r="G18" s="41">
        <f>IF((('Raw Data'!C18)/('Raw Data'!C$136)*100)&lt;0,0,('Raw Data'!C18)/('Raw Data'!C$136)*100)</f>
        <v>0</v>
      </c>
      <c r="H18" s="41">
        <f t="shared" ref="H18:H136" si="4">G18-G17</f>
        <v>0</v>
      </c>
      <c r="I18" s="109">
        <f t="shared" ref="I18:I136" si="5">IF(E17&gt;0,LOG(E17)-LOG(E18), LOG(E18))</f>
        <v>1.7793121800118679</v>
      </c>
      <c r="J18" s="84">
        <f>'Raw Data'!F18/I18</f>
        <v>0</v>
      </c>
      <c r="K18" s="150">
        <f t="shared" ref="K18:K136" si="6">(0.2166095*A18*(SQRT(P$9/P$10)))/(485*-COS(RADIANS(130)))</f>
        <v>3.380669807520643E-3</v>
      </c>
      <c r="L18" s="41">
        <f>A18*Table!$AC$9/$AC$16</f>
        <v>0.3420843376269736</v>
      </c>
      <c r="M18" s="41">
        <f>A18*Table!$AD$9/$AC$16</f>
        <v>0.11728605861496237</v>
      </c>
      <c r="N18" s="41">
        <f>ABS(A18*Table!$AE$9/$AC$16)</f>
        <v>0.14812686331086602</v>
      </c>
      <c r="O18" s="41">
        <f>($L18*(Table!$AC$10/Table!$AC$9)/(Table!$AC$12-Table!$AC$14))</f>
        <v>0.73377163798149647</v>
      </c>
      <c r="P18" s="41">
        <f>ROUND(($N18*(Table!$AE$10/Table!$AE$9)/(Table!$AC$12-Table!$AC$13)),2)</f>
        <v>1.22</v>
      </c>
      <c r="Q18" s="41">
        <f>'Raw Data'!C18</f>
        <v>0</v>
      </c>
      <c r="R18" s="41">
        <f>'Raw Data'!C18/'Raw Data'!I$30*100</f>
        <v>0</v>
      </c>
      <c r="S18" s="8">
        <f t="shared" ref="S18:S136" si="7">D18/MAX($D$18:$D$136)</f>
        <v>0</v>
      </c>
      <c r="T18" s="8">
        <f t="shared" ref="T18:T136" si="8">1-(X18/$X$136)</f>
        <v>1</v>
      </c>
      <c r="U18" s="139">
        <f t="shared" ref="U18:U136" si="9">R18/A18</f>
        <v>0</v>
      </c>
      <c r="V18" s="139">
        <f t="shared" ref="V18:V136" si="10">(U18^1.691)*399</f>
        <v>0</v>
      </c>
      <c r="W18" s="139">
        <f t="shared" ref="W18:W136" si="11">((E18*E18)/8)*S18</f>
        <v>0</v>
      </c>
      <c r="X18" s="44">
        <f t="shared" ref="X18:X136" si="12">W18+X17</f>
        <v>0</v>
      </c>
      <c r="Z18" s="20"/>
      <c r="AA18" s="122"/>
      <c r="AB18" s="122"/>
      <c r="AC18" s="124"/>
      <c r="AN18" s="148">
        <f>E73</f>
        <v>0.444714339714056</v>
      </c>
      <c r="AO18" s="148">
        <f>$B73</f>
        <v>0.47140776391615474</v>
      </c>
      <c r="AP18" s="148">
        <f t="shared" si="0"/>
        <v>0.17332657843075167</v>
      </c>
      <c r="AR18" s="68">
        <v>0.47874420207019219</v>
      </c>
      <c r="AS18" s="68"/>
      <c r="AT18" s="68"/>
      <c r="AU18" s="31"/>
      <c r="AV18" s="108"/>
    </row>
    <row r="19" spans="1:48" ht="12.4" customHeight="1" x14ac:dyDescent="0.2">
      <c r="A19" s="41">
        <v>1.6008508205413818</v>
      </c>
      <c r="B19" s="45">
        <v>0</v>
      </c>
      <c r="C19" s="45">
        <f t="shared" si="1"/>
        <v>1</v>
      </c>
      <c r="D19" s="89">
        <f t="shared" si="2"/>
        <v>0</v>
      </c>
      <c r="E19" s="84">
        <f>(2*Table!$AC$16*0.147)/A19</f>
        <v>57.253982750377311</v>
      </c>
      <c r="F19" s="84">
        <f t="shared" si="3"/>
        <v>114.50796550075462</v>
      </c>
      <c r="G19" s="41">
        <f>IF((('Raw Data'!C19)/('Raw Data'!C$136)*100)&lt;0,0,('Raw Data'!C19)/('Raw Data'!C$136)*100)</f>
        <v>0</v>
      </c>
      <c r="H19" s="41">
        <f t="shared" si="4"/>
        <v>0</v>
      </c>
      <c r="I19" s="109">
        <f t="shared" si="5"/>
        <v>2.1506477185980533E-2</v>
      </c>
      <c r="J19" s="84">
        <f>'Raw Data'!F19/I19</f>
        <v>0</v>
      </c>
      <c r="K19" s="150">
        <f t="shared" si="6"/>
        <v>3.5522966981960499E-3</v>
      </c>
      <c r="L19" s="41">
        <f>A19*Table!$AC$9/$AC$16</f>
        <v>0.35945097635787399</v>
      </c>
      <c r="M19" s="41">
        <f>A19*Table!$AD$9/$AC$16</f>
        <v>0.12324033475127108</v>
      </c>
      <c r="N19" s="41">
        <f>ABS(A19*Table!$AE$9/$AC$16)</f>
        <v>0.15564683847051927</v>
      </c>
      <c r="O19" s="41">
        <f>($L19*(Table!$AC$10/Table!$AC$9)/(Table!$AC$12-Table!$AC$14))</f>
        <v>0.77102311531075518</v>
      </c>
      <c r="P19" s="41">
        <f>ROUND(($N19*(Table!$AE$10/Table!$AE$9)/(Table!$AC$12-Table!$AC$13)),2)</f>
        <v>1.28</v>
      </c>
      <c r="Q19" s="41">
        <f>'Raw Data'!C19</f>
        <v>0</v>
      </c>
      <c r="R19" s="41">
        <f>'Raw Data'!C19/'Raw Data'!I$30*100</f>
        <v>0</v>
      </c>
      <c r="S19" s="8">
        <f t="shared" si="7"/>
        <v>0</v>
      </c>
      <c r="T19" s="8">
        <f t="shared" si="8"/>
        <v>1</v>
      </c>
      <c r="U19" s="139">
        <f t="shared" si="9"/>
        <v>0</v>
      </c>
      <c r="V19" s="139">
        <f t="shared" si="10"/>
        <v>0</v>
      </c>
      <c r="W19" s="139">
        <f t="shared" si="11"/>
        <v>0</v>
      </c>
      <c r="X19" s="44">
        <f t="shared" si="12"/>
        <v>0</v>
      </c>
      <c r="AN19" s="148">
        <f>E68</f>
        <v>0.692904297143218</v>
      </c>
      <c r="AO19" s="148">
        <f>$B68</f>
        <v>0.29808118548540308</v>
      </c>
      <c r="AP19" s="148">
        <f t="shared" si="0"/>
        <v>0.26147805712114497</v>
      </c>
      <c r="AR19" s="68">
        <v>0.74938444802644799</v>
      </c>
      <c r="AS19" s="68"/>
      <c r="AT19" s="68"/>
      <c r="AU19" s="31"/>
      <c r="AV19" s="108"/>
    </row>
    <row r="20" spans="1:48" ht="12.4" customHeight="1" x14ac:dyDescent="0.2">
      <c r="A20" s="41">
        <v>1.8200881481170654</v>
      </c>
      <c r="B20" s="45">
        <v>0</v>
      </c>
      <c r="C20" s="45">
        <f t="shared" si="1"/>
        <v>1</v>
      </c>
      <c r="D20" s="89">
        <f t="shared" si="2"/>
        <v>0</v>
      </c>
      <c r="E20" s="84">
        <f>(2*Table!$AC$16*0.147)/A20</f>
        <v>50.357497992623884</v>
      </c>
      <c r="F20" s="84">
        <f t="shared" si="3"/>
        <v>100.71499598524777</v>
      </c>
      <c r="G20" s="41">
        <f>IF((('Raw Data'!C20)/('Raw Data'!C$136)*100)&lt;0,0,('Raw Data'!C20)/('Raw Data'!C$136)*100)</f>
        <v>0</v>
      </c>
      <c r="H20" s="41">
        <f t="shared" si="4"/>
        <v>0</v>
      </c>
      <c r="I20" s="109">
        <f t="shared" si="5"/>
        <v>5.5741558733006791E-2</v>
      </c>
      <c r="J20" s="84">
        <f>'Raw Data'!F20/I20</f>
        <v>0</v>
      </c>
      <c r="K20" s="150">
        <f t="shared" si="6"/>
        <v>4.0387855233103426E-3</v>
      </c>
      <c r="L20" s="41">
        <f>A20*Table!$AC$9/$AC$16</f>
        <v>0.40867796892956154</v>
      </c>
      <c r="M20" s="41">
        <f>A20*Table!$AD$9/$AC$16</f>
        <v>0.14011816077584968</v>
      </c>
      <c r="N20" s="41">
        <f>ABS(A20*Table!$AE$9/$AC$16)</f>
        <v>0.17696275153001392</v>
      </c>
      <c r="O20" s="41">
        <f>($L20*(Table!$AC$10/Table!$AC$9)/(Table!$AC$12-Table!$AC$14))</f>
        <v>0.87661511996902963</v>
      </c>
      <c r="P20" s="41">
        <f>ROUND(($N20*(Table!$AE$10/Table!$AE$9)/(Table!$AC$12-Table!$AC$13)),2)</f>
        <v>1.45</v>
      </c>
      <c r="Q20" s="41">
        <f>'Raw Data'!C20</f>
        <v>0</v>
      </c>
      <c r="R20" s="41">
        <f>'Raw Data'!C20/'Raw Data'!I$30*100</f>
        <v>0</v>
      </c>
      <c r="S20" s="8">
        <f t="shared" si="7"/>
        <v>0</v>
      </c>
      <c r="T20" s="8">
        <f t="shared" si="8"/>
        <v>1</v>
      </c>
      <c r="U20" s="139">
        <f t="shared" si="9"/>
        <v>0</v>
      </c>
      <c r="V20" s="139">
        <f t="shared" si="10"/>
        <v>0</v>
      </c>
      <c r="W20" s="139">
        <f t="shared" si="11"/>
        <v>0</v>
      </c>
      <c r="X20" s="44">
        <f t="shared" si="12"/>
        <v>0</v>
      </c>
      <c r="AN20" s="125">
        <f>E64</f>
        <v>0.99862089311350066</v>
      </c>
      <c r="AO20" s="148">
        <f>$B64</f>
        <v>3.6603128364258122E-2</v>
      </c>
      <c r="AP20" s="148">
        <f t="shared" si="0"/>
        <v>3.6603128364258122E-2</v>
      </c>
      <c r="AR20" s="46">
        <v>1.0742552826940897</v>
      </c>
      <c r="AS20" s="68"/>
      <c r="AT20" s="68"/>
      <c r="AU20" s="31"/>
      <c r="AV20" s="108"/>
    </row>
    <row r="21" spans="1:48" ht="12.4" customHeight="1" x14ac:dyDescent="0.2">
      <c r="A21" s="41">
        <v>2.0207071304321289</v>
      </c>
      <c r="B21" s="45">
        <v>0</v>
      </c>
      <c r="C21" s="45">
        <f t="shared" si="1"/>
        <v>1</v>
      </c>
      <c r="D21" s="89">
        <f t="shared" si="2"/>
        <v>0</v>
      </c>
      <c r="E21" s="84">
        <f>(2*Table!$AC$16*0.147)/A21</f>
        <v>45.3579263837225</v>
      </c>
      <c r="F21" s="84">
        <f t="shared" si="3"/>
        <v>90.715852767445</v>
      </c>
      <c r="G21" s="41">
        <f>IF((('Raw Data'!C21)/('Raw Data'!C$136)*100)&lt;0,0,('Raw Data'!C21)/('Raw Data'!C$136)*100)</f>
        <v>0</v>
      </c>
      <c r="H21" s="41">
        <f t="shared" si="4"/>
        <v>0</v>
      </c>
      <c r="I21" s="109">
        <f t="shared" si="5"/>
        <v>4.5410952279721695E-2</v>
      </c>
      <c r="J21" s="84">
        <f>'Raw Data'!F21/I21</f>
        <v>0</v>
      </c>
      <c r="K21" s="150">
        <f t="shared" si="6"/>
        <v>4.4839601387890293E-3</v>
      </c>
      <c r="L21" s="41">
        <f>A21*Table!$AC$9/$AC$16</f>
        <v>0.45372444555546304</v>
      </c>
      <c r="M21" s="41">
        <f>A21*Table!$AD$9/$AC$16</f>
        <v>0.15556266704758734</v>
      </c>
      <c r="N21" s="41">
        <f>ABS(A21*Table!$AE$9/$AC$16)</f>
        <v>0.19646844808452024</v>
      </c>
      <c r="O21" s="41">
        <f>($L21*(Table!$AC$10/Table!$AC$9)/(Table!$AC$12-Table!$AC$14))</f>
        <v>0.97323990895637735</v>
      </c>
      <c r="P21" s="41">
        <f>ROUND(($N21*(Table!$AE$10/Table!$AE$9)/(Table!$AC$12-Table!$AC$13)),2)</f>
        <v>1.61</v>
      </c>
      <c r="Q21" s="41">
        <f>'Raw Data'!C21</f>
        <v>0</v>
      </c>
      <c r="R21" s="41">
        <f>'Raw Data'!C21/'Raw Data'!I$30*100</f>
        <v>0</v>
      </c>
      <c r="S21" s="8">
        <f t="shared" si="7"/>
        <v>0</v>
      </c>
      <c r="T21" s="8">
        <f t="shared" si="8"/>
        <v>1</v>
      </c>
      <c r="U21" s="139">
        <f t="shared" si="9"/>
        <v>0</v>
      </c>
      <c r="V21" s="139">
        <f t="shared" si="10"/>
        <v>0</v>
      </c>
      <c r="W21" s="139">
        <f t="shared" si="11"/>
        <v>0</v>
      </c>
      <c r="X21" s="44">
        <f t="shared" si="12"/>
        <v>0</v>
      </c>
      <c r="AN21" s="125">
        <f>$E55</f>
        <v>2.2384493792874607</v>
      </c>
      <c r="AO21" s="148">
        <f>$B55</f>
        <v>0</v>
      </c>
      <c r="AP21" s="148">
        <f t="shared" si="0"/>
        <v>0</v>
      </c>
      <c r="AR21" s="46">
        <v>2.3818202604521379</v>
      </c>
      <c r="AS21" s="68"/>
      <c r="AT21" s="68"/>
      <c r="AU21" s="31"/>
      <c r="AV21" s="108"/>
    </row>
    <row r="22" spans="1:48" ht="12.4" customHeight="1" x14ac:dyDescent="0.2">
      <c r="A22" s="41">
        <v>2.1794962882995605</v>
      </c>
      <c r="B22" s="45">
        <v>0</v>
      </c>
      <c r="C22" s="45">
        <f t="shared" si="1"/>
        <v>1</v>
      </c>
      <c r="D22" s="89">
        <f t="shared" si="2"/>
        <v>0</v>
      </c>
      <c r="E22" s="84">
        <f>(2*Table!$AC$16*0.147)/A22</f>
        <v>42.053333954843659</v>
      </c>
      <c r="F22" s="84">
        <f t="shared" si="3"/>
        <v>84.106667909687317</v>
      </c>
      <c r="G22" s="41">
        <f>IF((('Raw Data'!C22)/('Raw Data'!C$136)*100)&lt;0,0,('Raw Data'!C22)/('Raw Data'!C$136)*100)</f>
        <v>0</v>
      </c>
      <c r="H22" s="41">
        <f t="shared" si="4"/>
        <v>0</v>
      </c>
      <c r="I22" s="109">
        <f t="shared" si="5"/>
        <v>3.2852759793494224E-2</v>
      </c>
      <c r="J22" s="84">
        <f>'Raw Data'!F22/I22</f>
        <v>0</v>
      </c>
      <c r="K22" s="150">
        <f t="shared" si="6"/>
        <v>4.8363141457732975E-3</v>
      </c>
      <c r="L22" s="41">
        <f>A22*Table!$AC$9/$AC$16</f>
        <v>0.48937855966660204</v>
      </c>
      <c r="M22" s="41">
        <f>A22*Table!$AD$9/$AC$16</f>
        <v>0.16778693474283499</v>
      </c>
      <c r="N22" s="41">
        <f>ABS(A22*Table!$AE$9/$AC$16)</f>
        <v>0.21190713236935804</v>
      </c>
      <c r="O22" s="41">
        <f>($L22*(Table!$AC$10/Table!$AC$9)/(Table!$AC$12-Table!$AC$14))</f>
        <v>1.0497180602029217</v>
      </c>
      <c r="P22" s="41">
        <f>ROUND(($N22*(Table!$AE$10/Table!$AE$9)/(Table!$AC$12-Table!$AC$13)),2)</f>
        <v>1.74</v>
      </c>
      <c r="Q22" s="41">
        <f>'Raw Data'!C22</f>
        <v>0</v>
      </c>
      <c r="R22" s="41">
        <f>'Raw Data'!C22/'Raw Data'!I$30*100</f>
        <v>0</v>
      </c>
      <c r="S22" s="8">
        <f t="shared" si="7"/>
        <v>0</v>
      </c>
      <c r="T22" s="8">
        <f t="shared" si="8"/>
        <v>1</v>
      </c>
      <c r="U22" s="139">
        <f t="shared" si="9"/>
        <v>0</v>
      </c>
      <c r="V22" s="139">
        <f t="shared" si="10"/>
        <v>0</v>
      </c>
      <c r="W22" s="139">
        <f t="shared" si="11"/>
        <v>0</v>
      </c>
      <c r="X22" s="44">
        <f t="shared" si="12"/>
        <v>0</v>
      </c>
      <c r="AN22" s="125">
        <f>$E47</f>
        <v>4.5214779094432584</v>
      </c>
      <c r="AO22" s="148">
        <f>$B47</f>
        <v>0</v>
      </c>
      <c r="AP22" s="148">
        <f t="shared" si="0"/>
        <v>0</v>
      </c>
      <c r="AR22" s="46">
        <v>4.9092259390712378</v>
      </c>
      <c r="AS22" s="68"/>
      <c r="AT22" s="68"/>
      <c r="AU22" s="31"/>
      <c r="AV22" s="108"/>
    </row>
    <row r="23" spans="1:48" ht="12.4" customHeight="1" x14ac:dyDescent="0.2">
      <c r="A23" s="41">
        <v>2.3726515769958496</v>
      </c>
      <c r="B23" s="45">
        <v>0</v>
      </c>
      <c r="C23" s="45">
        <f t="shared" si="1"/>
        <v>1</v>
      </c>
      <c r="D23" s="89">
        <f t="shared" si="2"/>
        <v>0</v>
      </c>
      <c r="E23" s="84">
        <f>(2*Table!$AC$16*0.147)/A23</f>
        <v>38.629812381156022</v>
      </c>
      <c r="F23" s="84">
        <f t="shared" si="3"/>
        <v>77.259624762312043</v>
      </c>
      <c r="G23" s="41">
        <f>IF((('Raw Data'!C23)/('Raw Data'!C$136)*100)&lt;0,0,('Raw Data'!C23)/('Raw Data'!C$136)*100)</f>
        <v>0</v>
      </c>
      <c r="H23" s="41">
        <f t="shared" si="4"/>
        <v>0</v>
      </c>
      <c r="I23" s="109">
        <f t="shared" si="5"/>
        <v>3.687783316882598E-2</v>
      </c>
      <c r="J23" s="84">
        <f>'Raw Data'!F23/I23</f>
        <v>0</v>
      </c>
      <c r="K23" s="150">
        <f t="shared" si="6"/>
        <v>5.264926784421844E-3</v>
      </c>
      <c r="L23" s="41">
        <f>A23*Table!$AC$9/$AC$16</f>
        <v>0.53274915748850782</v>
      </c>
      <c r="M23" s="41">
        <f>A23*Table!$AD$9/$AC$16</f>
        <v>0.18265685399605983</v>
      </c>
      <c r="N23" s="41">
        <f>ABS(A23*Table!$AE$9/$AC$16)</f>
        <v>0.23068715211490226</v>
      </c>
      <c r="O23" s="41">
        <f>($L23*(Table!$AC$10/Table!$AC$9)/(Table!$AC$12-Table!$AC$14))</f>
        <v>1.1427480855609349</v>
      </c>
      <c r="P23" s="41">
        <f>ROUND(($N23*(Table!$AE$10/Table!$AE$9)/(Table!$AC$12-Table!$AC$13)),2)</f>
        <v>1.89</v>
      </c>
      <c r="Q23" s="41">
        <f>'Raw Data'!C23</f>
        <v>0</v>
      </c>
      <c r="R23" s="41">
        <f>'Raw Data'!C23/'Raw Data'!I$30*100</f>
        <v>0</v>
      </c>
      <c r="S23" s="8">
        <f t="shared" si="7"/>
        <v>0</v>
      </c>
      <c r="T23" s="8">
        <f t="shared" si="8"/>
        <v>1</v>
      </c>
      <c r="U23" s="139">
        <f t="shared" si="9"/>
        <v>0</v>
      </c>
      <c r="V23" s="139">
        <f t="shared" si="10"/>
        <v>0</v>
      </c>
      <c r="W23" s="139">
        <f t="shared" si="11"/>
        <v>0</v>
      </c>
      <c r="X23" s="44">
        <f t="shared" si="12"/>
        <v>0</v>
      </c>
      <c r="AN23" s="125">
        <f>$E42</f>
        <v>7.1156427958159485</v>
      </c>
      <c r="AO23" s="148">
        <f>$B42</f>
        <v>0</v>
      </c>
      <c r="AP23" s="148">
        <f t="shared" si="0"/>
        <v>0</v>
      </c>
      <c r="AR23" s="46">
        <v>7.6545393934362336</v>
      </c>
      <c r="AS23" s="68"/>
      <c r="AT23" s="68"/>
      <c r="AU23" s="31"/>
      <c r="AV23" s="108"/>
    </row>
    <row r="24" spans="1:48" ht="12.4" customHeight="1" x14ac:dyDescent="0.2">
      <c r="A24" s="41">
        <v>2.5903306007385254</v>
      </c>
      <c r="B24" s="45">
        <v>0</v>
      </c>
      <c r="C24" s="45">
        <f t="shared" si="1"/>
        <v>1</v>
      </c>
      <c r="D24" s="89">
        <f t="shared" si="2"/>
        <v>0</v>
      </c>
      <c r="E24" s="84">
        <f>(2*Table!$AC$16*0.147)/A24</f>
        <v>35.383547273491651</v>
      </c>
      <c r="F24" s="84">
        <f t="shared" si="3"/>
        <v>70.767094546983301</v>
      </c>
      <c r="G24" s="41">
        <f>IF((('Raw Data'!C24)/('Raw Data'!C$136)*100)&lt;0,0,('Raw Data'!C24)/('Raw Data'!C$136)*100)</f>
        <v>0</v>
      </c>
      <c r="H24" s="41">
        <f t="shared" si="4"/>
        <v>0</v>
      </c>
      <c r="I24" s="109">
        <f t="shared" si="5"/>
        <v>3.8121229178252891E-2</v>
      </c>
      <c r="J24" s="84">
        <f>'Raw Data'!F24/I24</f>
        <v>0</v>
      </c>
      <c r="K24" s="150">
        <f t="shared" si="6"/>
        <v>5.7479577248352324E-3</v>
      </c>
      <c r="L24" s="41">
        <f>A24*Table!$AC$9/$AC$16</f>
        <v>0.5816262524763296</v>
      </c>
      <c r="M24" s="41">
        <f>A24*Table!$AD$9/$AC$16</f>
        <v>0.1994147151347416</v>
      </c>
      <c r="N24" s="41">
        <f>ABS(A24*Table!$AE$9/$AC$16)</f>
        <v>0.25185155507622164</v>
      </c>
      <c r="O24" s="41">
        <f>($L24*(Table!$AC$10/Table!$AC$9)/(Table!$AC$12-Table!$AC$14))</f>
        <v>1.2475895591512864</v>
      </c>
      <c r="P24" s="41">
        <f>ROUND(($N24*(Table!$AE$10/Table!$AE$9)/(Table!$AC$12-Table!$AC$13)),2)</f>
        <v>2.0699999999999998</v>
      </c>
      <c r="Q24" s="41">
        <f>'Raw Data'!C24</f>
        <v>0</v>
      </c>
      <c r="R24" s="41">
        <f>'Raw Data'!C24/'Raw Data'!I$30*100</f>
        <v>0</v>
      </c>
      <c r="S24" s="8">
        <f t="shared" si="7"/>
        <v>0</v>
      </c>
      <c r="T24" s="8">
        <f t="shared" si="8"/>
        <v>1</v>
      </c>
      <c r="U24" s="139">
        <f t="shared" si="9"/>
        <v>0</v>
      </c>
      <c r="V24" s="139">
        <f t="shared" si="10"/>
        <v>0</v>
      </c>
      <c r="W24" s="139">
        <f t="shared" si="11"/>
        <v>0</v>
      </c>
      <c r="X24" s="44">
        <f t="shared" si="12"/>
        <v>0</v>
      </c>
      <c r="AN24" s="12">
        <f>$E39</f>
        <v>9.2747972570932475</v>
      </c>
      <c r="AO24" s="148">
        <f>$B39</f>
        <v>0</v>
      </c>
      <c r="AP24" s="148">
        <f t="shared" si="0"/>
        <v>0</v>
      </c>
      <c r="AR24" s="93">
        <v>10.01194107647434</v>
      </c>
      <c r="AS24" s="68"/>
      <c r="AT24" s="68"/>
      <c r="AU24" s="31"/>
      <c r="AV24" s="108"/>
    </row>
    <row r="25" spans="1:48" ht="12.4" customHeight="1" x14ac:dyDescent="0.2">
      <c r="A25" s="41">
        <v>2.8276119232177734</v>
      </c>
      <c r="B25" s="45">
        <v>0</v>
      </c>
      <c r="C25" s="45">
        <f t="shared" si="1"/>
        <v>1</v>
      </c>
      <c r="D25" s="89">
        <f t="shared" si="2"/>
        <v>0</v>
      </c>
      <c r="E25" s="84">
        <f>(2*Table!$AC$16*0.147)/A25</f>
        <v>32.414308523958177</v>
      </c>
      <c r="F25" s="84">
        <f t="shared" si="3"/>
        <v>64.828617047916353</v>
      </c>
      <c r="G25" s="41">
        <f>IF((('Raw Data'!C25)/('Raw Data'!C$136)*100)&lt;0,0,('Raw Data'!C25)/('Raw Data'!C$136)*100)</f>
        <v>0</v>
      </c>
      <c r="H25" s="41">
        <f t="shared" si="4"/>
        <v>0</v>
      </c>
      <c r="I25" s="109">
        <f t="shared" si="5"/>
        <v>3.8064608192476035E-2</v>
      </c>
      <c r="J25" s="84">
        <f>'Raw Data'!F25/I25</f>
        <v>0</v>
      </c>
      <c r="K25" s="150">
        <f t="shared" si="6"/>
        <v>6.2744862730116143E-3</v>
      </c>
      <c r="L25" s="41">
        <f>A25*Table!$AC$9/$AC$16</f>
        <v>0.6349047978237401</v>
      </c>
      <c r="M25" s="41">
        <f>A25*Table!$AD$9/$AC$16</f>
        <v>0.21768164496813946</v>
      </c>
      <c r="N25" s="41">
        <f>ABS(A25*Table!$AE$9/$AC$16)</f>
        <v>0.27492184194999097</v>
      </c>
      <c r="O25" s="41">
        <f>($L25*(Table!$AC$10/Table!$AC$9)/(Table!$AC$12-Table!$AC$14))</f>
        <v>1.3618721532040758</v>
      </c>
      <c r="P25" s="41">
        <f>ROUND(($N25*(Table!$AE$10/Table!$AE$9)/(Table!$AC$12-Table!$AC$13)),2)</f>
        <v>2.2599999999999998</v>
      </c>
      <c r="Q25" s="41">
        <f>'Raw Data'!C25</f>
        <v>0</v>
      </c>
      <c r="R25" s="41">
        <f>'Raw Data'!C25/'Raw Data'!I$30*100</f>
        <v>0</v>
      </c>
      <c r="S25" s="8">
        <f t="shared" si="7"/>
        <v>0</v>
      </c>
      <c r="T25" s="8">
        <f t="shared" si="8"/>
        <v>1</v>
      </c>
      <c r="U25" s="139">
        <f t="shared" si="9"/>
        <v>0</v>
      </c>
      <c r="V25" s="139">
        <f t="shared" si="10"/>
        <v>0</v>
      </c>
      <c r="W25" s="139">
        <f t="shared" si="11"/>
        <v>0</v>
      </c>
      <c r="X25" s="44">
        <f t="shared" si="12"/>
        <v>0</v>
      </c>
      <c r="AN25" s="12">
        <f>$E29</f>
        <v>22.634404543739226</v>
      </c>
      <c r="AO25" s="148">
        <f>$B29</f>
        <v>0</v>
      </c>
      <c r="AP25" s="148">
        <f t="shared" si="0"/>
        <v>0</v>
      </c>
      <c r="AR25" s="93">
        <v>23.954008145687514</v>
      </c>
      <c r="AS25" s="68"/>
      <c r="AT25" s="68"/>
      <c r="AU25" s="31"/>
      <c r="AV25" s="108"/>
    </row>
    <row r="26" spans="1:48" ht="12.4" customHeight="1" x14ac:dyDescent="0.2">
      <c r="A26" s="41">
        <v>3.0863826274871826</v>
      </c>
      <c r="B26" s="45">
        <v>0</v>
      </c>
      <c r="C26" s="45">
        <f t="shared" si="1"/>
        <v>1</v>
      </c>
      <c r="D26" s="89">
        <f t="shared" si="2"/>
        <v>0</v>
      </c>
      <c r="E26" s="84">
        <f>(2*Table!$AC$16*0.147)/A26</f>
        <v>29.696604837302946</v>
      </c>
      <c r="F26" s="84">
        <f t="shared" si="3"/>
        <v>59.393209674605892</v>
      </c>
      <c r="G26" s="41">
        <f>IF((('Raw Data'!C26)/('Raw Data'!C$136)*100)&lt;0,0,('Raw Data'!C26)/('Raw Data'!C$136)*100)</f>
        <v>0</v>
      </c>
      <c r="H26" s="41">
        <f t="shared" si="4"/>
        <v>0</v>
      </c>
      <c r="I26" s="109">
        <f t="shared" si="5"/>
        <v>3.8029961479727481E-2</v>
      </c>
      <c r="J26" s="84">
        <f>'Raw Data'!F26/I26</f>
        <v>0</v>
      </c>
      <c r="K26" s="150">
        <f t="shared" si="6"/>
        <v>6.8486998765347838E-3</v>
      </c>
      <c r="L26" s="41">
        <f>A26*Table!$AC$9/$AC$16</f>
        <v>0.693008514365546</v>
      </c>
      <c r="M26" s="41">
        <f>A26*Table!$AD$9/$AC$16</f>
        <v>0.23760291921104434</v>
      </c>
      <c r="N26" s="41">
        <f>ABS(A26*Table!$AE$9/$AC$16)</f>
        <v>0.30008148923973799</v>
      </c>
      <c r="O26" s="41">
        <f>($L26*(Table!$AC$10/Table!$AC$9)/(Table!$AC$12-Table!$AC$14))</f>
        <v>1.4865047498188462</v>
      </c>
      <c r="P26" s="41">
        <f>ROUND(($N26*(Table!$AE$10/Table!$AE$9)/(Table!$AC$12-Table!$AC$13)),2)</f>
        <v>2.46</v>
      </c>
      <c r="Q26" s="41">
        <f>'Raw Data'!C26</f>
        <v>0</v>
      </c>
      <c r="R26" s="41">
        <f>'Raw Data'!C26/'Raw Data'!I$30*100</f>
        <v>0</v>
      </c>
      <c r="S26" s="8">
        <f t="shared" si="7"/>
        <v>0</v>
      </c>
      <c r="T26" s="8">
        <f t="shared" si="8"/>
        <v>1</v>
      </c>
      <c r="U26" s="139">
        <f t="shared" si="9"/>
        <v>0</v>
      </c>
      <c r="V26" s="139">
        <f t="shared" si="10"/>
        <v>0</v>
      </c>
      <c r="W26" s="139">
        <f t="shared" si="11"/>
        <v>0</v>
      </c>
      <c r="X26" s="44">
        <f t="shared" si="12"/>
        <v>0</v>
      </c>
      <c r="AN26" s="12">
        <f>$E21</f>
        <v>45.3579263837225</v>
      </c>
      <c r="AO26" s="148">
        <f>$B22</f>
        <v>0</v>
      </c>
      <c r="AP26" s="148">
        <f t="shared" si="0"/>
        <v>0</v>
      </c>
      <c r="AR26" s="93">
        <v>51.76790385987443</v>
      </c>
      <c r="AS26" s="68"/>
      <c r="AT26" s="68"/>
      <c r="AU26" s="31"/>
      <c r="AV26" s="108"/>
    </row>
    <row r="27" spans="1:48" ht="12.4" customHeight="1" x14ac:dyDescent="0.2">
      <c r="A27" s="41">
        <v>3.3839483261108398</v>
      </c>
      <c r="B27" s="45">
        <v>0</v>
      </c>
      <c r="C27" s="45">
        <f t="shared" si="1"/>
        <v>1</v>
      </c>
      <c r="D27" s="89">
        <f t="shared" si="2"/>
        <v>0</v>
      </c>
      <c r="E27" s="84">
        <f>(2*Table!$AC$16*0.147)/A27</f>
        <v>27.085249664714151</v>
      </c>
      <c r="F27" s="84">
        <f t="shared" si="3"/>
        <v>54.170499329428303</v>
      </c>
      <c r="G27" s="41">
        <f>IF((('Raw Data'!C27)/('Raw Data'!C$136)*100)&lt;0,0,('Raw Data'!C27)/('Raw Data'!C$136)*100)</f>
        <v>0</v>
      </c>
      <c r="H27" s="41">
        <f t="shared" si="4"/>
        <v>0</v>
      </c>
      <c r="I27" s="109">
        <f t="shared" si="5"/>
        <v>3.9973956846296677E-2</v>
      </c>
      <c r="J27" s="84">
        <f>'Raw Data'!F27/I27</f>
        <v>0</v>
      </c>
      <c r="K27" s="150">
        <f t="shared" si="6"/>
        <v>7.5089997840300645E-3</v>
      </c>
      <c r="L27" s="41">
        <f>A27*Table!$AC$9/$AC$16</f>
        <v>0.75982316038278963</v>
      </c>
      <c r="M27" s="41">
        <f>A27*Table!$AD$9/$AC$16</f>
        <v>0.26051079784552789</v>
      </c>
      <c r="N27" s="41">
        <f>ABS(A27*Table!$AE$9/$AC$16)</f>
        <v>0.32901307963763687</v>
      </c>
      <c r="O27" s="41">
        <f>($L27*(Table!$AC$10/Table!$AC$9)/(Table!$AC$12-Table!$AC$14))</f>
        <v>1.629822308843393</v>
      </c>
      <c r="P27" s="41">
        <f>ROUND(($N27*(Table!$AE$10/Table!$AE$9)/(Table!$AC$12-Table!$AC$13)),2)</f>
        <v>2.7</v>
      </c>
      <c r="Q27" s="41">
        <f>'Raw Data'!C27</f>
        <v>0</v>
      </c>
      <c r="R27" s="41">
        <f>'Raw Data'!C27/'Raw Data'!I$30*100</f>
        <v>0</v>
      </c>
      <c r="S27" s="8">
        <f t="shared" si="7"/>
        <v>0</v>
      </c>
      <c r="T27" s="8">
        <f t="shared" si="8"/>
        <v>1</v>
      </c>
      <c r="U27" s="139">
        <f t="shared" si="9"/>
        <v>0</v>
      </c>
      <c r="V27" s="139">
        <f t="shared" si="10"/>
        <v>0</v>
      </c>
      <c r="W27" s="139">
        <f t="shared" si="11"/>
        <v>0</v>
      </c>
      <c r="X27" s="44">
        <f t="shared" si="12"/>
        <v>0</v>
      </c>
      <c r="AN27" s="12">
        <f>$E18</f>
        <v>60.160602916703816</v>
      </c>
      <c r="AO27" s="148">
        <f>$B18</f>
        <v>0</v>
      </c>
      <c r="AP27" s="148">
        <f t="shared" si="0"/>
        <v>0</v>
      </c>
      <c r="AR27" s="93">
        <v>72.33793188366559</v>
      </c>
      <c r="AS27" s="68"/>
      <c r="AT27" s="68"/>
      <c r="AU27" s="31"/>
      <c r="AV27" s="108"/>
    </row>
    <row r="28" spans="1:48" ht="12.4" customHeight="1" x14ac:dyDescent="0.2">
      <c r="A28" s="41">
        <v>3.6916022300720215</v>
      </c>
      <c r="B28" s="45">
        <v>0</v>
      </c>
      <c r="C28" s="45">
        <f t="shared" si="1"/>
        <v>1</v>
      </c>
      <c r="D28" s="89">
        <f t="shared" si="2"/>
        <v>0</v>
      </c>
      <c r="E28" s="84">
        <f>(2*Table!$AC$16*0.147)/A28</f>
        <v>24.827995962992873</v>
      </c>
      <c r="F28" s="84">
        <f t="shared" si="3"/>
        <v>49.655991925985745</v>
      </c>
      <c r="G28" s="41">
        <f>IF((('Raw Data'!C28)/('Raw Data'!C$136)*100)&lt;0,0,('Raw Data'!C28)/('Raw Data'!C$136)*100)</f>
        <v>0</v>
      </c>
      <c r="H28" s="41">
        <f t="shared" si="4"/>
        <v>0</v>
      </c>
      <c r="I28" s="109">
        <f t="shared" si="5"/>
        <v>3.7791177056565539E-2</v>
      </c>
      <c r="J28" s="84">
        <f>'Raw Data'!F28/I28</f>
        <v>0</v>
      </c>
      <c r="K28" s="150">
        <f t="shared" si="6"/>
        <v>8.191685474167534E-3</v>
      </c>
      <c r="L28" s="41">
        <f>A28*Table!$AC$9/$AC$16</f>
        <v>0.82890298639790816</v>
      </c>
      <c r="M28" s="41">
        <f>A28*Table!$AD$9/$AC$16</f>
        <v>0.2841953096221399</v>
      </c>
      <c r="N28" s="41">
        <f>ABS(A28*Table!$AE$9/$AC$16)</f>
        <v>0.35892552174668774</v>
      </c>
      <c r="O28" s="41">
        <f>($L28*(Table!$AC$10/Table!$AC$9)/(Table!$AC$12-Table!$AC$14))</f>
        <v>1.7779986838221971</v>
      </c>
      <c r="P28" s="41">
        <f>ROUND(($N28*(Table!$AE$10/Table!$AE$9)/(Table!$AC$12-Table!$AC$13)),2)</f>
        <v>2.95</v>
      </c>
      <c r="Q28" s="41">
        <f>'Raw Data'!C28</f>
        <v>0</v>
      </c>
      <c r="R28" s="41">
        <f>'Raw Data'!C28/'Raw Data'!I$30*100</f>
        <v>0</v>
      </c>
      <c r="S28" s="8">
        <f t="shared" si="7"/>
        <v>0</v>
      </c>
      <c r="T28" s="8">
        <f t="shared" si="8"/>
        <v>1</v>
      </c>
      <c r="U28" s="139">
        <f t="shared" si="9"/>
        <v>0</v>
      </c>
      <c r="V28" s="139">
        <f t="shared" si="10"/>
        <v>0</v>
      </c>
      <c r="W28" s="139">
        <f t="shared" si="11"/>
        <v>0</v>
      </c>
      <c r="X28" s="44">
        <f t="shared" si="12"/>
        <v>0</v>
      </c>
      <c r="AN28" s="67"/>
      <c r="AO28" s="148"/>
      <c r="AP28" s="148"/>
      <c r="AS28" s="68"/>
      <c r="AT28" s="68"/>
      <c r="AU28" s="108"/>
      <c r="AV28" s="108"/>
    </row>
    <row r="29" spans="1:48" ht="12.4" customHeight="1" x14ac:dyDescent="0.2">
      <c r="A29" s="41">
        <v>4.049370288848877</v>
      </c>
      <c r="B29" s="45">
        <v>0</v>
      </c>
      <c r="C29" s="45">
        <f t="shared" si="1"/>
        <v>1</v>
      </c>
      <c r="D29" s="89">
        <f t="shared" si="2"/>
        <v>0</v>
      </c>
      <c r="E29" s="84">
        <f>(2*Table!$AC$16*0.147)/A29</f>
        <v>22.634404543739226</v>
      </c>
      <c r="F29" s="84">
        <f t="shared" si="3"/>
        <v>45.268809087478452</v>
      </c>
      <c r="G29" s="41">
        <f>IF((('Raw Data'!C29)/('Raw Data'!C$136)*100)&lt;0,0,('Raw Data'!C29)/('Raw Data'!C$136)*100)</f>
        <v>0</v>
      </c>
      <c r="H29" s="41">
        <f t="shared" si="4"/>
        <v>0</v>
      </c>
      <c r="I29" s="109">
        <f t="shared" si="5"/>
        <v>4.0172592349962288E-2</v>
      </c>
      <c r="J29" s="84">
        <f>'Raw Data'!F29/I29</f>
        <v>0</v>
      </c>
      <c r="K29" s="150">
        <f t="shared" si="6"/>
        <v>8.9855747470500881E-3</v>
      </c>
      <c r="L29" s="41">
        <f>A29*Table!$AC$9/$AC$16</f>
        <v>0.90923531742267627</v>
      </c>
      <c r="M29" s="41">
        <f>A29*Table!$AD$9/$AC$16</f>
        <v>0.31173782311634612</v>
      </c>
      <c r="N29" s="41">
        <f>ABS(A29*Table!$AE$9/$AC$16)</f>
        <v>0.39371044145302275</v>
      </c>
      <c r="O29" s="41">
        <f>($L29*(Table!$AC$10/Table!$AC$9)/(Table!$AC$12-Table!$AC$14))</f>
        <v>1.950311706183347</v>
      </c>
      <c r="P29" s="41">
        <f>ROUND(($N29*(Table!$AE$10/Table!$AE$9)/(Table!$AC$12-Table!$AC$13)),2)</f>
        <v>3.23</v>
      </c>
      <c r="Q29" s="41">
        <f>'Raw Data'!C29</f>
        <v>0</v>
      </c>
      <c r="R29" s="41">
        <f>'Raw Data'!C29/'Raw Data'!I$30*100</f>
        <v>0</v>
      </c>
      <c r="S29" s="8">
        <f t="shared" si="7"/>
        <v>0</v>
      </c>
      <c r="T29" s="8">
        <f t="shared" si="8"/>
        <v>1</v>
      </c>
      <c r="U29" s="139">
        <f t="shared" si="9"/>
        <v>0</v>
      </c>
      <c r="V29" s="139">
        <f t="shared" si="10"/>
        <v>0</v>
      </c>
      <c r="W29" s="139">
        <f t="shared" si="11"/>
        <v>0</v>
      </c>
      <c r="X29" s="44">
        <f t="shared" si="12"/>
        <v>0</v>
      </c>
      <c r="AS29" s="68"/>
      <c r="AT29" s="68"/>
    </row>
    <row r="30" spans="1:48" ht="12.4" customHeight="1" x14ac:dyDescent="0.2">
      <c r="A30" s="41">
        <v>4.4178004264831543</v>
      </c>
      <c r="B30" s="45">
        <v>0</v>
      </c>
      <c r="C30" s="45">
        <f t="shared" si="1"/>
        <v>1</v>
      </c>
      <c r="D30" s="89">
        <f t="shared" si="2"/>
        <v>0</v>
      </c>
      <c r="E30" s="84">
        <f>(2*Table!$AC$16*0.147)/A30</f>
        <v>20.746769074438888</v>
      </c>
      <c r="F30" s="84">
        <f t="shared" si="3"/>
        <v>41.493538148877775</v>
      </c>
      <c r="G30" s="41">
        <f>IF((('Raw Data'!C30)/('Raw Data'!C$136)*100)&lt;0,0,('Raw Data'!C30)/('Raw Data'!C$136)*100)</f>
        <v>0</v>
      </c>
      <c r="H30" s="41">
        <f t="shared" si="4"/>
        <v>0</v>
      </c>
      <c r="I30" s="109">
        <f t="shared" si="5"/>
        <v>3.7818600766727828E-2</v>
      </c>
      <c r="J30" s="84">
        <f>'Raw Data'!F30/I30</f>
        <v>0</v>
      </c>
      <c r="K30" s="150">
        <f t="shared" si="6"/>
        <v>9.8031232310440888E-3</v>
      </c>
      <c r="L30" s="41">
        <f>A30*Table!$AC$9/$AC$16</f>
        <v>0.99196168454757816</v>
      </c>
      <c r="M30" s="41">
        <f>A30*Table!$AD$9/$AC$16</f>
        <v>0.34010114898774108</v>
      </c>
      <c r="N30" s="41">
        <f>ABS(A30*Table!$AE$9/$AC$16)</f>
        <v>0.42953200919950418</v>
      </c>
      <c r="O30" s="41">
        <f>($L30*(Table!$AC$10/Table!$AC$9)/(Table!$AC$12-Table!$AC$14))</f>
        <v>2.1277599411144967</v>
      </c>
      <c r="P30" s="41">
        <f>ROUND(($N30*(Table!$AE$10/Table!$AE$9)/(Table!$AC$12-Table!$AC$13)),2)</f>
        <v>3.53</v>
      </c>
      <c r="Q30" s="41">
        <f>'Raw Data'!C30</f>
        <v>0</v>
      </c>
      <c r="R30" s="41">
        <f>'Raw Data'!C30/'Raw Data'!I$30*100</f>
        <v>0</v>
      </c>
      <c r="S30" s="8">
        <f t="shared" si="7"/>
        <v>0</v>
      </c>
      <c r="T30" s="8">
        <f t="shared" si="8"/>
        <v>1</v>
      </c>
      <c r="U30" s="139">
        <f t="shared" si="9"/>
        <v>0</v>
      </c>
      <c r="V30" s="139">
        <f t="shared" si="10"/>
        <v>0</v>
      </c>
      <c r="W30" s="139">
        <f t="shared" si="11"/>
        <v>0</v>
      </c>
      <c r="X30" s="44">
        <f t="shared" si="12"/>
        <v>0</v>
      </c>
      <c r="AS30" s="68"/>
      <c r="AT30" s="68"/>
    </row>
    <row r="31" spans="1:48" ht="12.4" customHeight="1" x14ac:dyDescent="0.2">
      <c r="A31" s="41">
        <v>4.8250255584716797</v>
      </c>
      <c r="B31" s="45">
        <v>0</v>
      </c>
      <c r="C31" s="45">
        <f t="shared" si="1"/>
        <v>1</v>
      </c>
      <c r="D31" s="89">
        <f t="shared" si="2"/>
        <v>0</v>
      </c>
      <c r="E31" s="84">
        <f>(2*Table!$AC$16*0.147)/A31</f>
        <v>18.995771971461902</v>
      </c>
      <c r="F31" s="84">
        <f t="shared" si="3"/>
        <v>37.991543942923805</v>
      </c>
      <c r="G31" s="41">
        <f>IF((('Raw Data'!C31)/('Raw Data'!C$136)*100)&lt;0,0,('Raw Data'!C31)/('Raw Data'!C$136)*100)</f>
        <v>0</v>
      </c>
      <c r="H31" s="41">
        <f t="shared" si="4"/>
        <v>0</v>
      </c>
      <c r="I31" s="109">
        <f t="shared" si="5"/>
        <v>3.8293525385768357E-2</v>
      </c>
      <c r="J31" s="84">
        <f>'Raw Data'!F31/I31</f>
        <v>0</v>
      </c>
      <c r="K31" s="150">
        <f t="shared" si="6"/>
        <v>1.07067580190102E-2</v>
      </c>
      <c r="L31" s="41">
        <f>A31*Table!$AC$9/$AC$16</f>
        <v>1.0833989811479179</v>
      </c>
      <c r="M31" s="41">
        <f>A31*Table!$AD$9/$AC$16</f>
        <v>0.37145107925071469</v>
      </c>
      <c r="N31" s="41">
        <f>ABS(A31*Table!$AE$9/$AC$16)</f>
        <v>0.4691255200541376</v>
      </c>
      <c r="O31" s="41">
        <f>($L31*(Table!$AC$10/Table!$AC$9)/(Table!$AC$12-Table!$AC$14))</f>
        <v>2.3238931384554227</v>
      </c>
      <c r="P31" s="41">
        <f>ROUND(($N31*(Table!$AE$10/Table!$AE$9)/(Table!$AC$12-Table!$AC$13)),2)</f>
        <v>3.85</v>
      </c>
      <c r="Q31" s="41">
        <f>'Raw Data'!C31</f>
        <v>0</v>
      </c>
      <c r="R31" s="41">
        <f>'Raw Data'!C31/'Raw Data'!I$30*100</f>
        <v>0</v>
      </c>
      <c r="S31" s="8">
        <f t="shared" si="7"/>
        <v>0</v>
      </c>
      <c r="T31" s="8">
        <f t="shared" si="8"/>
        <v>1</v>
      </c>
      <c r="U31" s="139">
        <f t="shared" si="9"/>
        <v>0</v>
      </c>
      <c r="V31" s="139">
        <f t="shared" si="10"/>
        <v>0</v>
      </c>
      <c r="W31" s="139">
        <f t="shared" si="11"/>
        <v>0</v>
      </c>
      <c r="X31" s="44">
        <f t="shared" si="12"/>
        <v>0</v>
      </c>
      <c r="AS31" s="68"/>
      <c r="AT31" s="68"/>
    </row>
    <row r="32" spans="1:48" ht="12.4" customHeight="1" x14ac:dyDescent="0.2">
      <c r="A32" s="41">
        <v>5.2774434089660645</v>
      </c>
      <c r="B32" s="45">
        <v>0</v>
      </c>
      <c r="C32" s="45">
        <f t="shared" si="1"/>
        <v>1</v>
      </c>
      <c r="D32" s="89">
        <f t="shared" si="2"/>
        <v>0</v>
      </c>
      <c r="E32" s="84">
        <f>(2*Table!$AC$16*0.147)/A32</f>
        <v>17.36732697303529</v>
      </c>
      <c r="F32" s="84">
        <f t="shared" si="3"/>
        <v>34.73465394607058</v>
      </c>
      <c r="G32" s="41">
        <f>IF((('Raw Data'!C32)/('Raw Data'!C$136)*100)&lt;0,0,('Raw Data'!C32)/('Raw Data'!C$136)*100)</f>
        <v>0</v>
      </c>
      <c r="H32" s="41">
        <f t="shared" si="4"/>
        <v>0</v>
      </c>
      <c r="I32" s="109">
        <f t="shared" si="5"/>
        <v>3.8923966810166633E-2</v>
      </c>
      <c r="J32" s="84">
        <f>'Raw Data'!F32/I32</f>
        <v>0</v>
      </c>
      <c r="K32" s="150">
        <f t="shared" si="6"/>
        <v>1.171067569571955E-2</v>
      </c>
      <c r="L32" s="41">
        <f>A32*Table!$AC$9/$AC$16</f>
        <v>1.1849837359515798</v>
      </c>
      <c r="M32" s="41">
        <f>A32*Table!$AD$9/$AC$16</f>
        <v>0.40628013804054164</v>
      </c>
      <c r="N32" s="41">
        <f>ABS(A32*Table!$AE$9/$AC$16)</f>
        <v>0.51311300920272984</v>
      </c>
      <c r="O32" s="41">
        <f>($L32*(Table!$AC$10/Table!$AC$9)/(Table!$AC$12-Table!$AC$14))</f>
        <v>2.5417926554087944</v>
      </c>
      <c r="P32" s="41">
        <f>ROUND(($N32*(Table!$AE$10/Table!$AE$9)/(Table!$AC$12-Table!$AC$13)),2)</f>
        <v>4.21</v>
      </c>
      <c r="Q32" s="41">
        <f>'Raw Data'!C32</f>
        <v>0</v>
      </c>
      <c r="R32" s="41">
        <f>'Raw Data'!C32/'Raw Data'!I$30*100</f>
        <v>0</v>
      </c>
      <c r="S32" s="8">
        <f t="shared" si="7"/>
        <v>0</v>
      </c>
      <c r="T32" s="8">
        <f t="shared" si="8"/>
        <v>1</v>
      </c>
      <c r="U32" s="139">
        <f t="shared" si="9"/>
        <v>0</v>
      </c>
      <c r="V32" s="139">
        <f t="shared" si="10"/>
        <v>0</v>
      </c>
      <c r="W32" s="139">
        <f t="shared" si="11"/>
        <v>0</v>
      </c>
      <c r="X32" s="44">
        <f t="shared" si="12"/>
        <v>0</v>
      </c>
      <c r="AS32" s="68"/>
      <c r="AT32" s="68"/>
    </row>
    <row r="33" spans="1:46" ht="12.4" customHeight="1" x14ac:dyDescent="0.2">
      <c r="A33" s="41">
        <v>5.7602086067199707</v>
      </c>
      <c r="B33" s="45">
        <v>0</v>
      </c>
      <c r="C33" s="45">
        <f t="shared" si="1"/>
        <v>1</v>
      </c>
      <c r="D33" s="89">
        <f t="shared" si="2"/>
        <v>0</v>
      </c>
      <c r="E33" s="84">
        <f>(2*Table!$AC$16*0.147)/A33</f>
        <v>15.911764924325318</v>
      </c>
      <c r="F33" s="84">
        <f t="shared" si="3"/>
        <v>31.823529848650637</v>
      </c>
      <c r="G33" s="41">
        <f>IF((('Raw Data'!C33)/('Raw Data'!C$136)*100)&lt;0,0,('Raw Data'!C33)/('Raw Data'!C$136)*100)</f>
        <v>0</v>
      </c>
      <c r="H33" s="41">
        <f t="shared" si="4"/>
        <v>0</v>
      </c>
      <c r="I33" s="109">
        <f t="shared" si="5"/>
        <v>3.801462675841516E-2</v>
      </c>
      <c r="J33" s="84">
        <f>'Raw Data'!F33/I33</f>
        <v>0</v>
      </c>
      <c r="K33" s="150">
        <f t="shared" si="6"/>
        <v>1.2781934301443476E-2</v>
      </c>
      <c r="L33" s="41">
        <f>A33*Table!$AC$9/$AC$16</f>
        <v>1.2933826070128811</v>
      </c>
      <c r="M33" s="41">
        <f>A33*Table!$AD$9/$AC$16</f>
        <v>0.44344546526155926</v>
      </c>
      <c r="N33" s="41">
        <f>ABS(A33*Table!$AE$9/$AC$16)</f>
        <v>0.56005109724305024</v>
      </c>
      <c r="O33" s="41">
        <f>($L33*(Table!$AC$10/Table!$AC$9)/(Table!$AC$12-Table!$AC$14))</f>
        <v>2.7743084663510968</v>
      </c>
      <c r="P33" s="41">
        <f>ROUND(($N33*(Table!$AE$10/Table!$AE$9)/(Table!$AC$12-Table!$AC$13)),2)</f>
        <v>4.5999999999999996</v>
      </c>
      <c r="Q33" s="41">
        <f>'Raw Data'!C33</f>
        <v>0</v>
      </c>
      <c r="R33" s="41">
        <f>'Raw Data'!C33/'Raw Data'!I$30*100</f>
        <v>0</v>
      </c>
      <c r="S33" s="8">
        <f t="shared" si="7"/>
        <v>0</v>
      </c>
      <c r="T33" s="8">
        <f t="shared" si="8"/>
        <v>1</v>
      </c>
      <c r="U33" s="139">
        <f t="shared" si="9"/>
        <v>0</v>
      </c>
      <c r="V33" s="139">
        <f t="shared" si="10"/>
        <v>0</v>
      </c>
      <c r="W33" s="139">
        <f t="shared" si="11"/>
        <v>0</v>
      </c>
      <c r="X33" s="44">
        <f t="shared" si="12"/>
        <v>0</v>
      </c>
      <c r="AS33" s="68"/>
      <c r="AT33" s="68"/>
    </row>
    <row r="34" spans="1:46" ht="12.4" customHeight="1" x14ac:dyDescent="0.2">
      <c r="A34" s="41">
        <v>6.3050622940063477</v>
      </c>
      <c r="B34" s="45">
        <v>0</v>
      </c>
      <c r="C34" s="45">
        <f t="shared" si="1"/>
        <v>1</v>
      </c>
      <c r="D34" s="89">
        <f t="shared" si="2"/>
        <v>0</v>
      </c>
      <c r="E34" s="84">
        <f>(2*Table!$AC$16*0.147)/A34</f>
        <v>14.536745394622324</v>
      </c>
      <c r="F34" s="84">
        <f t="shared" si="3"/>
        <v>29.073490789244648</v>
      </c>
      <c r="G34" s="41">
        <f>IF((('Raw Data'!C34)/('Raw Data'!C$136)*100)&lt;0,0,('Raw Data'!C34)/('Raw Data'!C$136)*100)</f>
        <v>0</v>
      </c>
      <c r="H34" s="41">
        <f t="shared" si="4"/>
        <v>0</v>
      </c>
      <c r="I34" s="109">
        <f t="shared" si="5"/>
        <v>3.9251170018774317E-2</v>
      </c>
      <c r="J34" s="84">
        <f>'Raw Data'!F34/I34</f>
        <v>0</v>
      </c>
      <c r="K34" s="150">
        <f t="shared" si="6"/>
        <v>1.3990967603929956E-2</v>
      </c>
      <c r="L34" s="41">
        <f>A34*Table!$AC$9/$AC$16</f>
        <v>1.4157226697809056</v>
      </c>
      <c r="M34" s="41">
        <f>A34*Table!$AD$9/$AC$16</f>
        <v>0.48539062963916763</v>
      </c>
      <c r="N34" s="41">
        <f>ABS(A34*Table!$AE$9/$AC$16)</f>
        <v>0.61302589837189614</v>
      </c>
      <c r="O34" s="41">
        <f>($L34*(Table!$AC$10/Table!$AC$9)/(Table!$AC$12-Table!$AC$14))</f>
        <v>3.0367281634082066</v>
      </c>
      <c r="P34" s="41">
        <f>ROUND(($N34*(Table!$AE$10/Table!$AE$9)/(Table!$AC$12-Table!$AC$13)),2)</f>
        <v>5.03</v>
      </c>
      <c r="Q34" s="41">
        <f>'Raw Data'!C34</f>
        <v>0</v>
      </c>
      <c r="R34" s="41">
        <f>'Raw Data'!C34/'Raw Data'!I$30*100</f>
        <v>0</v>
      </c>
      <c r="S34" s="8">
        <f t="shared" si="7"/>
        <v>0</v>
      </c>
      <c r="T34" s="8">
        <f t="shared" si="8"/>
        <v>1</v>
      </c>
      <c r="U34" s="139">
        <f t="shared" si="9"/>
        <v>0</v>
      </c>
      <c r="V34" s="139">
        <f t="shared" si="10"/>
        <v>0</v>
      </c>
      <c r="W34" s="139">
        <f t="shared" si="11"/>
        <v>0</v>
      </c>
      <c r="X34" s="44">
        <f t="shared" si="12"/>
        <v>0</v>
      </c>
      <c r="AS34" s="68"/>
      <c r="AT34" s="68"/>
    </row>
    <row r="35" spans="1:46" ht="12.4" customHeight="1" x14ac:dyDescent="0.2">
      <c r="A35" s="41">
        <v>6.8955183029174805</v>
      </c>
      <c r="B35" s="45">
        <v>0</v>
      </c>
      <c r="C35" s="45">
        <f t="shared" si="1"/>
        <v>1</v>
      </c>
      <c r="D35" s="89">
        <f t="shared" si="2"/>
        <v>0</v>
      </c>
      <c r="E35" s="84">
        <f>(2*Table!$AC$16*0.147)/A35</f>
        <v>13.291979114379922</v>
      </c>
      <c r="F35" s="84">
        <f t="shared" si="3"/>
        <v>26.583958228759844</v>
      </c>
      <c r="G35" s="41">
        <f>IF((('Raw Data'!C35)/('Raw Data'!C$136)*100)&lt;0,0,('Raw Data'!C35)/('Raw Data'!C$136)*100)</f>
        <v>0</v>
      </c>
      <c r="H35" s="41">
        <f t="shared" si="4"/>
        <v>0</v>
      </c>
      <c r="I35" s="109">
        <f t="shared" si="5"/>
        <v>3.8877533805235842E-2</v>
      </c>
      <c r="J35" s="84">
        <f>'Raw Data'!F35/I35</f>
        <v>0</v>
      </c>
      <c r="K35" s="150">
        <f t="shared" si="6"/>
        <v>1.5301192706713552E-2</v>
      </c>
      <c r="L35" s="41">
        <f>A35*Table!$AC$9/$AC$16</f>
        <v>1.5483021619959916</v>
      </c>
      <c r="M35" s="41">
        <f>A35*Table!$AD$9/$AC$16</f>
        <v>0.5308464555414828</v>
      </c>
      <c r="N35" s="41">
        <f>ABS(A35*Table!$AE$9/$AC$16)</f>
        <v>0.67043450251144898</v>
      </c>
      <c r="O35" s="41">
        <f>($L35*(Table!$AC$10/Table!$AC$9)/(Table!$AC$12-Table!$AC$14))</f>
        <v>3.3211114585928607</v>
      </c>
      <c r="P35" s="41">
        <f>ROUND(($N35*(Table!$AE$10/Table!$AE$9)/(Table!$AC$12-Table!$AC$13)),2)</f>
        <v>5.5</v>
      </c>
      <c r="Q35" s="41">
        <f>'Raw Data'!C35</f>
        <v>0</v>
      </c>
      <c r="R35" s="41">
        <f>'Raw Data'!C35/'Raw Data'!I$30*100</f>
        <v>0</v>
      </c>
      <c r="S35" s="8">
        <f t="shared" si="7"/>
        <v>0</v>
      </c>
      <c r="T35" s="8">
        <f t="shared" si="8"/>
        <v>1</v>
      </c>
      <c r="U35" s="139">
        <f t="shared" si="9"/>
        <v>0</v>
      </c>
      <c r="V35" s="139">
        <f t="shared" si="10"/>
        <v>0</v>
      </c>
      <c r="W35" s="139">
        <f t="shared" si="11"/>
        <v>0</v>
      </c>
      <c r="X35" s="44">
        <f t="shared" si="12"/>
        <v>0</v>
      </c>
      <c r="AS35" s="68"/>
      <c r="AT35" s="68"/>
    </row>
    <row r="36" spans="1:46" ht="12.4" customHeight="1" x14ac:dyDescent="0.2">
      <c r="A36" s="41">
        <v>7.5459308624267578</v>
      </c>
      <c r="B36" s="45">
        <v>0</v>
      </c>
      <c r="C36" s="45">
        <f t="shared" si="1"/>
        <v>1</v>
      </c>
      <c r="D36" s="89">
        <f t="shared" si="2"/>
        <v>0</v>
      </c>
      <c r="E36" s="84">
        <f>(2*Table!$AC$16*0.147)/A36</f>
        <v>12.146292741904016</v>
      </c>
      <c r="F36" s="84">
        <f t="shared" si="3"/>
        <v>24.292585483808033</v>
      </c>
      <c r="G36" s="41">
        <f>IF((('Raw Data'!C36)/('Raw Data'!C$136)*100)&lt;0,0,('Raw Data'!C36)/('Raw Data'!C$136)*100)</f>
        <v>0</v>
      </c>
      <c r="H36" s="41">
        <f t="shared" si="4"/>
        <v>0</v>
      </c>
      <c r="I36" s="109">
        <f t="shared" si="5"/>
        <v>3.914590621178804E-2</v>
      </c>
      <c r="J36" s="84">
        <f>'Raw Data'!F36/I36</f>
        <v>0</v>
      </c>
      <c r="K36" s="150">
        <f t="shared" si="6"/>
        <v>1.6744461722141665E-2</v>
      </c>
      <c r="L36" s="41">
        <f>A36*Table!$AC$9/$AC$16</f>
        <v>1.6943441457655779</v>
      </c>
      <c r="M36" s="41">
        <f>A36*Table!$AD$9/$AC$16</f>
        <v>0.58091799283391243</v>
      </c>
      <c r="N36" s="41">
        <f>ABS(A36*Table!$AE$9/$AC$16)</f>
        <v>0.73367253649321729</v>
      </c>
      <c r="O36" s="41">
        <f>($L36*(Table!$AC$10/Table!$AC$9)/(Table!$AC$12-Table!$AC$14))</f>
        <v>3.6343718270389918</v>
      </c>
      <c r="P36" s="41">
        <f>ROUND(($N36*(Table!$AE$10/Table!$AE$9)/(Table!$AC$12-Table!$AC$13)),2)</f>
        <v>6.02</v>
      </c>
      <c r="Q36" s="41">
        <f>'Raw Data'!C36</f>
        <v>0</v>
      </c>
      <c r="R36" s="41">
        <f>'Raw Data'!C36/'Raw Data'!I$30*100</f>
        <v>0</v>
      </c>
      <c r="S36" s="8">
        <f t="shared" si="7"/>
        <v>0</v>
      </c>
      <c r="T36" s="8">
        <f t="shared" si="8"/>
        <v>1</v>
      </c>
      <c r="U36" s="139">
        <f t="shared" si="9"/>
        <v>0</v>
      </c>
      <c r="V36" s="139">
        <f t="shared" si="10"/>
        <v>0</v>
      </c>
      <c r="W36" s="139">
        <f t="shared" si="11"/>
        <v>0</v>
      </c>
      <c r="X36" s="44">
        <f t="shared" si="12"/>
        <v>0</v>
      </c>
      <c r="AS36" s="68"/>
      <c r="AT36" s="68"/>
    </row>
    <row r="37" spans="1:46" ht="12.4" customHeight="1" x14ac:dyDescent="0.2">
      <c r="A37" s="41">
        <v>8.2497377395629883</v>
      </c>
      <c r="B37" s="45">
        <v>0</v>
      </c>
      <c r="C37" s="45">
        <f t="shared" si="1"/>
        <v>1</v>
      </c>
      <c r="D37" s="89">
        <f t="shared" si="2"/>
        <v>0</v>
      </c>
      <c r="E37" s="84">
        <f>(2*Table!$AC$16*0.147)/A37</f>
        <v>11.110060484184418</v>
      </c>
      <c r="F37" s="84">
        <f t="shared" si="3"/>
        <v>22.220120968368835</v>
      </c>
      <c r="G37" s="41">
        <f>IF((('Raw Data'!C37)/('Raw Data'!C$136)*100)&lt;0,0,('Raw Data'!C37)/('Raw Data'!C$136)*100)</f>
        <v>0</v>
      </c>
      <c r="H37" s="41">
        <f t="shared" si="4"/>
        <v>0</v>
      </c>
      <c r="I37" s="109">
        <f t="shared" si="5"/>
        <v>3.8727320704536439E-2</v>
      </c>
      <c r="J37" s="84">
        <f>'Raw Data'!F37/I37</f>
        <v>0</v>
      </c>
      <c r="K37" s="150">
        <f t="shared" si="6"/>
        <v>1.8306213019475669E-2</v>
      </c>
      <c r="L37" s="41">
        <f>A37*Table!$AC$9/$AC$16</f>
        <v>1.8523751539693587</v>
      </c>
      <c r="M37" s="41">
        <f>A37*Table!$AD$9/$AC$16</f>
        <v>0.63510005278949444</v>
      </c>
      <c r="N37" s="41">
        <f>ABS(A37*Table!$AE$9/$AC$16)</f>
        <v>0.8021019703382879</v>
      </c>
      <c r="O37" s="41">
        <f>($L37*(Table!$AC$10/Table!$AC$9)/(Table!$AC$12-Table!$AC$14))</f>
        <v>3.9733486786129535</v>
      </c>
      <c r="P37" s="41">
        <f>ROUND(($N37*(Table!$AE$10/Table!$AE$9)/(Table!$AC$12-Table!$AC$13)),2)</f>
        <v>6.59</v>
      </c>
      <c r="Q37" s="41">
        <f>'Raw Data'!C37</f>
        <v>0</v>
      </c>
      <c r="R37" s="41">
        <f>'Raw Data'!C37/'Raw Data'!I$30*100</f>
        <v>0</v>
      </c>
      <c r="S37" s="8">
        <f t="shared" si="7"/>
        <v>0</v>
      </c>
      <c r="T37" s="8">
        <f t="shared" si="8"/>
        <v>1</v>
      </c>
      <c r="U37" s="139">
        <f t="shared" si="9"/>
        <v>0</v>
      </c>
      <c r="V37" s="139">
        <f t="shared" si="10"/>
        <v>0</v>
      </c>
      <c r="W37" s="139">
        <f t="shared" si="11"/>
        <v>0</v>
      </c>
      <c r="X37" s="44">
        <f t="shared" si="12"/>
        <v>0</v>
      </c>
      <c r="AS37" s="68"/>
      <c r="AT37" s="68"/>
    </row>
    <row r="38" spans="1:46" ht="12.4" customHeight="1" x14ac:dyDescent="0.2">
      <c r="A38" s="41">
        <v>9.0292482376098633</v>
      </c>
      <c r="B38" s="45">
        <v>0</v>
      </c>
      <c r="C38" s="45">
        <f t="shared" si="1"/>
        <v>1</v>
      </c>
      <c r="D38" s="89">
        <f t="shared" si="2"/>
        <v>0</v>
      </c>
      <c r="E38" s="84">
        <f>(2*Table!$AC$16*0.147)/A38</f>
        <v>10.150909893409432</v>
      </c>
      <c r="F38" s="84">
        <f t="shared" si="3"/>
        <v>20.301819786818864</v>
      </c>
      <c r="G38" s="41">
        <f>IF((('Raw Data'!C38)/('Raw Data'!C$136)*100)&lt;0,0,('Raw Data'!C38)/('Raw Data'!C$136)*100)</f>
        <v>0</v>
      </c>
      <c r="H38" s="41">
        <f t="shared" si="4"/>
        <v>0</v>
      </c>
      <c r="I38" s="109">
        <f t="shared" si="5"/>
        <v>3.921145059594533E-2</v>
      </c>
      <c r="J38" s="84">
        <f>'Raw Data'!F38/I38</f>
        <v>0</v>
      </c>
      <c r="K38" s="150">
        <f t="shared" si="6"/>
        <v>2.0035951064326481E-2</v>
      </c>
      <c r="L38" s="41">
        <f>A38*Table!$AC$9/$AC$16</f>
        <v>2.0274044608909145</v>
      </c>
      <c r="M38" s="41">
        <f>A38*Table!$AD$9/$AC$16</f>
        <v>0.69511010087688496</v>
      </c>
      <c r="N38" s="41">
        <f>ABS(A38*Table!$AE$9/$AC$16)</f>
        <v>0.87789188343871327</v>
      </c>
      <c r="O38" s="41">
        <f>($L38*(Table!$AC$10/Table!$AC$9)/(Table!$AC$12-Table!$AC$14))</f>
        <v>4.3487869173979297</v>
      </c>
      <c r="P38" s="41">
        <f>ROUND(($N38*(Table!$AE$10/Table!$AE$9)/(Table!$AC$12-Table!$AC$13)),2)</f>
        <v>7.21</v>
      </c>
      <c r="Q38" s="41">
        <f>'Raw Data'!C38</f>
        <v>0</v>
      </c>
      <c r="R38" s="41">
        <f>'Raw Data'!C38/'Raw Data'!I$30*100</f>
        <v>0</v>
      </c>
      <c r="S38" s="8">
        <f t="shared" si="7"/>
        <v>0</v>
      </c>
      <c r="T38" s="8">
        <f t="shared" si="8"/>
        <v>1</v>
      </c>
      <c r="U38" s="139">
        <f t="shared" si="9"/>
        <v>0</v>
      </c>
      <c r="V38" s="139">
        <f t="shared" si="10"/>
        <v>0</v>
      </c>
      <c r="W38" s="139">
        <f t="shared" si="11"/>
        <v>0</v>
      </c>
      <c r="X38" s="44">
        <f t="shared" si="12"/>
        <v>0</v>
      </c>
      <c r="AS38" s="68"/>
      <c r="AT38" s="68"/>
    </row>
    <row r="39" spans="1:46" ht="12.4" customHeight="1" x14ac:dyDescent="0.2">
      <c r="A39" s="41">
        <v>9.8821659088134766</v>
      </c>
      <c r="B39" s="45">
        <v>0</v>
      </c>
      <c r="C39" s="45">
        <f t="shared" si="1"/>
        <v>1</v>
      </c>
      <c r="D39" s="89">
        <f t="shared" si="2"/>
        <v>0</v>
      </c>
      <c r="E39" s="84">
        <f>(2*Table!$AC$16*0.147)/A39</f>
        <v>9.2747972570932475</v>
      </c>
      <c r="F39" s="84">
        <f t="shared" si="3"/>
        <v>18.549594514186495</v>
      </c>
      <c r="G39" s="41">
        <f>IF((('Raw Data'!C39)/('Raw Data'!C$136)*100)&lt;0,0,('Raw Data'!C39)/('Raw Data'!C$136)*100)</f>
        <v>0</v>
      </c>
      <c r="H39" s="41">
        <f t="shared" si="4"/>
        <v>0</v>
      </c>
      <c r="I39" s="109">
        <f t="shared" si="5"/>
        <v>3.9200547781877315E-2</v>
      </c>
      <c r="J39" s="84">
        <f>'Raw Data'!F39/I39</f>
        <v>0</v>
      </c>
      <c r="K39" s="150">
        <f t="shared" si="6"/>
        <v>2.1928580026608566E-2</v>
      </c>
      <c r="L39" s="41">
        <f>A39*Table!$AC$9/$AC$16</f>
        <v>2.2189164279856008</v>
      </c>
      <c r="M39" s="41">
        <f>A39*Table!$AD$9/$AC$16</f>
        <v>0.76077134673792035</v>
      </c>
      <c r="N39" s="41">
        <f>ABS(A39*Table!$AE$9/$AC$16)</f>
        <v>0.96081899775507718</v>
      </c>
      <c r="O39" s="41">
        <f>($L39*(Table!$AC$10/Table!$AC$9)/(Table!$AC$12-Table!$AC$14))</f>
        <v>4.7595804976096119</v>
      </c>
      <c r="P39" s="41">
        <f>ROUND(($N39*(Table!$AE$10/Table!$AE$9)/(Table!$AC$12-Table!$AC$13)),2)</f>
        <v>7.89</v>
      </c>
      <c r="Q39" s="41">
        <f>'Raw Data'!C39</f>
        <v>0</v>
      </c>
      <c r="R39" s="41">
        <f>'Raw Data'!C39/'Raw Data'!I$30*100</f>
        <v>0</v>
      </c>
      <c r="S39" s="8">
        <f t="shared" si="7"/>
        <v>0</v>
      </c>
      <c r="T39" s="8">
        <f t="shared" si="8"/>
        <v>1</v>
      </c>
      <c r="U39" s="139">
        <f t="shared" si="9"/>
        <v>0</v>
      </c>
      <c r="V39" s="139">
        <f t="shared" si="10"/>
        <v>0</v>
      </c>
      <c r="W39" s="139">
        <f t="shared" si="11"/>
        <v>0</v>
      </c>
      <c r="X39" s="44">
        <f t="shared" si="12"/>
        <v>0</v>
      </c>
      <c r="AS39" s="68"/>
      <c r="AT39" s="68"/>
    </row>
    <row r="40" spans="1:46" ht="12.4" customHeight="1" x14ac:dyDescent="0.2">
      <c r="A40" s="41">
        <v>10.781588554382324</v>
      </c>
      <c r="B40" s="45">
        <v>0</v>
      </c>
      <c r="C40" s="45">
        <f t="shared" si="1"/>
        <v>1</v>
      </c>
      <c r="D40" s="89">
        <f t="shared" si="2"/>
        <v>0</v>
      </c>
      <c r="E40" s="84">
        <f>(2*Table!$AC$16*0.147)/A40</f>
        <v>8.5010742900172325</v>
      </c>
      <c r="F40" s="84">
        <f t="shared" si="3"/>
        <v>17.002148580034465</v>
      </c>
      <c r="G40" s="41">
        <f>IF((('Raw Data'!C40)/('Raw Data'!C$136)*100)&lt;0,0,('Raw Data'!C40)/('Raw Data'!C$136)*100)</f>
        <v>0</v>
      </c>
      <c r="H40" s="41">
        <f t="shared" si="4"/>
        <v>0</v>
      </c>
      <c r="I40" s="109">
        <f t="shared" si="5"/>
        <v>3.7830613459268525E-2</v>
      </c>
      <c r="J40" s="84">
        <f>'Raw Data'!F40/I40</f>
        <v>0</v>
      </c>
      <c r="K40" s="150">
        <f t="shared" si="6"/>
        <v>2.3924403780539914E-2</v>
      </c>
      <c r="L40" s="41">
        <f>A40*Table!$AC$9/$AC$16</f>
        <v>2.4208705038805491</v>
      </c>
      <c r="M40" s="41">
        <f>A40*Table!$AD$9/$AC$16</f>
        <v>0.83001274418761684</v>
      </c>
      <c r="N40" s="41">
        <f>ABS(A40*Table!$AE$9/$AC$16)</f>
        <v>1.048267677816495</v>
      </c>
      <c r="O40" s="41">
        <f>($L40*(Table!$AC$10/Table!$AC$9)/(Table!$AC$12-Table!$AC$14))</f>
        <v>5.1927724235962023</v>
      </c>
      <c r="P40" s="41">
        <f>ROUND(($N40*(Table!$AE$10/Table!$AE$9)/(Table!$AC$12-Table!$AC$13)),2)</f>
        <v>8.61</v>
      </c>
      <c r="Q40" s="41">
        <f>'Raw Data'!C40</f>
        <v>0</v>
      </c>
      <c r="R40" s="41">
        <f>'Raw Data'!C40/'Raw Data'!I$30*100</f>
        <v>0</v>
      </c>
      <c r="S40" s="8">
        <f t="shared" si="7"/>
        <v>0</v>
      </c>
      <c r="T40" s="8">
        <f t="shared" si="8"/>
        <v>1</v>
      </c>
      <c r="U40" s="139">
        <f t="shared" si="9"/>
        <v>0</v>
      </c>
      <c r="V40" s="139">
        <f t="shared" si="10"/>
        <v>0</v>
      </c>
      <c r="W40" s="139">
        <f t="shared" si="11"/>
        <v>0</v>
      </c>
      <c r="X40" s="44">
        <f t="shared" si="12"/>
        <v>0</v>
      </c>
      <c r="AS40" s="68"/>
      <c r="AT40" s="68"/>
    </row>
    <row r="41" spans="1:46" ht="12.4" customHeight="1" x14ac:dyDescent="0.2">
      <c r="A41" s="41">
        <v>11.883844375610352</v>
      </c>
      <c r="B41" s="45">
        <v>0</v>
      </c>
      <c r="C41" s="45">
        <f t="shared" si="1"/>
        <v>1</v>
      </c>
      <c r="D41" s="89">
        <f t="shared" si="2"/>
        <v>0</v>
      </c>
      <c r="E41" s="84">
        <f>(2*Table!$AC$16*0.147)/A41</f>
        <v>7.7125787218579474</v>
      </c>
      <c r="F41" s="84">
        <f t="shared" si="3"/>
        <v>15.425157443715895</v>
      </c>
      <c r="G41" s="41">
        <f>IF((('Raw Data'!C41)/('Raw Data'!C$136)*100)&lt;0,0,('Raw Data'!C41)/('Raw Data'!C$136)*100)</f>
        <v>0</v>
      </c>
      <c r="H41" s="41">
        <f t="shared" si="4"/>
        <v>0</v>
      </c>
      <c r="I41" s="109">
        <f t="shared" si="5"/>
        <v>4.227420156574202E-2</v>
      </c>
      <c r="J41" s="84">
        <f>'Raw Data'!F41/I41</f>
        <v>0</v>
      </c>
      <c r="K41" s="150">
        <f t="shared" si="6"/>
        <v>2.6370315457051735E-2</v>
      </c>
      <c r="L41" s="41">
        <f>A41*Table!$AC$9/$AC$16</f>
        <v>2.6683682257498322</v>
      </c>
      <c r="M41" s="41">
        <f>A41*Table!$AD$9/$AC$16</f>
        <v>0.91486910597137105</v>
      </c>
      <c r="N41" s="41">
        <f>ABS(A41*Table!$AE$9/$AC$16)</f>
        <v>1.1554373350752825</v>
      </c>
      <c r="O41" s="41">
        <f>($L41*(Table!$AC$10/Table!$AC$9)/(Table!$AC$12-Table!$AC$14))</f>
        <v>5.7236555678889589</v>
      </c>
      <c r="P41" s="41">
        <f>ROUND(($N41*(Table!$AE$10/Table!$AE$9)/(Table!$AC$12-Table!$AC$13)),2)</f>
        <v>9.49</v>
      </c>
      <c r="Q41" s="41">
        <f>'Raw Data'!C41</f>
        <v>0</v>
      </c>
      <c r="R41" s="41">
        <f>'Raw Data'!C41/'Raw Data'!I$30*100</f>
        <v>0</v>
      </c>
      <c r="S41" s="8">
        <f t="shared" si="7"/>
        <v>0</v>
      </c>
      <c r="T41" s="8">
        <f t="shared" si="8"/>
        <v>1</v>
      </c>
      <c r="U41" s="139">
        <f t="shared" si="9"/>
        <v>0</v>
      </c>
      <c r="V41" s="139">
        <f t="shared" si="10"/>
        <v>0</v>
      </c>
      <c r="W41" s="139">
        <f t="shared" si="11"/>
        <v>0</v>
      </c>
      <c r="X41" s="44">
        <f t="shared" si="12"/>
        <v>0</v>
      </c>
      <c r="AS41" s="68"/>
      <c r="AT41" s="68"/>
    </row>
    <row r="42" spans="1:46" ht="12.4" customHeight="1" x14ac:dyDescent="0.2">
      <c r="A42" s="41">
        <v>12.88078784942627</v>
      </c>
      <c r="B42" s="45">
        <v>0</v>
      </c>
      <c r="C42" s="45">
        <f t="shared" si="1"/>
        <v>1</v>
      </c>
      <c r="D42" s="89">
        <f t="shared" si="2"/>
        <v>0</v>
      </c>
      <c r="E42" s="84">
        <f>(2*Table!$AC$16*0.147)/A42</f>
        <v>7.1156427958159485</v>
      </c>
      <c r="F42" s="84">
        <f t="shared" si="3"/>
        <v>14.231285591631897</v>
      </c>
      <c r="G42" s="41">
        <f>IF((('Raw Data'!C42)/('Raw Data'!C$136)*100)&lt;0,0,('Raw Data'!C42)/('Raw Data'!C$136)*100)</f>
        <v>0</v>
      </c>
      <c r="H42" s="41">
        <f t="shared" si="4"/>
        <v>0</v>
      </c>
      <c r="I42" s="109">
        <f t="shared" si="5"/>
        <v>3.498547144103914E-2</v>
      </c>
      <c r="J42" s="84">
        <f>'Raw Data'!F42/I42</f>
        <v>0</v>
      </c>
      <c r="K42" s="150">
        <f t="shared" si="6"/>
        <v>2.8582538460521056E-2</v>
      </c>
      <c r="L42" s="41">
        <f>A42*Table!$AC$9/$AC$16</f>
        <v>2.8922193806722838</v>
      </c>
      <c r="M42" s="41">
        <f>A42*Table!$AD$9/$AC$16</f>
        <v>0.99161807337335439</v>
      </c>
      <c r="N42" s="41">
        <f>ABS(A42*Table!$AE$9/$AC$16)</f>
        <v>1.252367728489947</v>
      </c>
      <c r="O42" s="41">
        <f>($L42*(Table!$AC$10/Table!$AC$9)/(Table!$AC$12-Table!$AC$14))</f>
        <v>6.2038167753588249</v>
      </c>
      <c r="P42" s="41">
        <f>ROUND(($N42*(Table!$AE$10/Table!$AE$9)/(Table!$AC$12-Table!$AC$13)),2)</f>
        <v>10.28</v>
      </c>
      <c r="Q42" s="41">
        <f>'Raw Data'!C42</f>
        <v>0</v>
      </c>
      <c r="R42" s="41">
        <f>'Raw Data'!C42/'Raw Data'!I$30*100</f>
        <v>0</v>
      </c>
      <c r="S42" s="8">
        <f t="shared" si="7"/>
        <v>0</v>
      </c>
      <c r="T42" s="8">
        <f t="shared" si="8"/>
        <v>1</v>
      </c>
      <c r="U42" s="139">
        <f t="shared" si="9"/>
        <v>0</v>
      </c>
      <c r="V42" s="139">
        <f t="shared" si="10"/>
        <v>0</v>
      </c>
      <c r="W42" s="139">
        <f t="shared" si="11"/>
        <v>0</v>
      </c>
      <c r="X42" s="44">
        <f t="shared" si="12"/>
        <v>0</v>
      </c>
      <c r="AS42" s="68"/>
      <c r="AT42" s="68"/>
    </row>
    <row r="43" spans="1:46" ht="12.4" customHeight="1" x14ac:dyDescent="0.2">
      <c r="A43" s="41">
        <v>14.174558639526367</v>
      </c>
      <c r="B43" s="45">
        <v>0</v>
      </c>
      <c r="C43" s="45">
        <f t="shared" si="1"/>
        <v>1</v>
      </c>
      <c r="D43" s="89">
        <f t="shared" si="2"/>
        <v>0</v>
      </c>
      <c r="E43" s="84">
        <f>(2*Table!$AC$16*0.147)/A43</f>
        <v>6.4661685486008356</v>
      </c>
      <c r="F43" s="84">
        <f t="shared" si="3"/>
        <v>12.932337097201671</v>
      </c>
      <c r="G43" s="41">
        <f>IF((('Raw Data'!C43)/('Raw Data'!C$136)*100)&lt;0,0,('Raw Data'!C43)/('Raw Data'!C$136)*100)</f>
        <v>0</v>
      </c>
      <c r="H43" s="41">
        <f t="shared" si="4"/>
        <v>0</v>
      </c>
      <c r="I43" s="109">
        <f t="shared" si="5"/>
        <v>4.1567117601742143E-2</v>
      </c>
      <c r="J43" s="84">
        <f>'Raw Data'!F43/I43</f>
        <v>0</v>
      </c>
      <c r="K43" s="150">
        <f t="shared" si="6"/>
        <v>3.1453422897048895E-2</v>
      </c>
      <c r="L43" s="41">
        <f>A43*Table!$AC$9/$AC$16</f>
        <v>3.1827193871172983</v>
      </c>
      <c r="M43" s="41">
        <f>A43*Table!$AD$9/$AC$16</f>
        <v>1.0912180755830736</v>
      </c>
      <c r="N43" s="41">
        <f>ABS(A43*Table!$AE$9/$AC$16)</f>
        <v>1.3781579211804096</v>
      </c>
      <c r="O43" s="41">
        <f>($L43*(Table!$AC$10/Table!$AC$9)/(Table!$AC$12-Table!$AC$14))</f>
        <v>6.8269399123065178</v>
      </c>
      <c r="P43" s="41">
        <f>ROUND(($N43*(Table!$AE$10/Table!$AE$9)/(Table!$AC$12-Table!$AC$13)),2)</f>
        <v>11.31</v>
      </c>
      <c r="Q43" s="41">
        <f>'Raw Data'!C43</f>
        <v>0</v>
      </c>
      <c r="R43" s="41">
        <f>'Raw Data'!C43/'Raw Data'!I$30*100</f>
        <v>0</v>
      </c>
      <c r="S43" s="8">
        <f t="shared" si="7"/>
        <v>0</v>
      </c>
      <c r="T43" s="8">
        <f t="shared" si="8"/>
        <v>1</v>
      </c>
      <c r="U43" s="139">
        <f t="shared" si="9"/>
        <v>0</v>
      </c>
      <c r="V43" s="139">
        <f t="shared" si="10"/>
        <v>0</v>
      </c>
      <c r="W43" s="139">
        <f t="shared" si="11"/>
        <v>0</v>
      </c>
      <c r="X43" s="44">
        <f t="shared" si="12"/>
        <v>0</v>
      </c>
      <c r="AS43" s="68"/>
      <c r="AT43" s="68"/>
    </row>
    <row r="44" spans="1:46" ht="12.4" customHeight="1" x14ac:dyDescent="0.2">
      <c r="A44" s="41">
        <v>15.479812622070313</v>
      </c>
      <c r="B44" s="45">
        <v>0</v>
      </c>
      <c r="C44" s="45">
        <f t="shared" si="1"/>
        <v>1</v>
      </c>
      <c r="D44" s="89">
        <f t="shared" si="2"/>
        <v>0</v>
      </c>
      <c r="E44" s="84">
        <f>(2*Table!$AC$16*0.147)/A44</f>
        <v>5.9209428113184384</v>
      </c>
      <c r="F44" s="84">
        <f t="shared" si="3"/>
        <v>11.841885622636877</v>
      </c>
      <c r="G44" s="41">
        <f>IF((('Raw Data'!C44)/('Raw Data'!C$136)*100)&lt;0,0,('Raw Data'!C44)/('Raw Data'!C$136)*100)</f>
        <v>0</v>
      </c>
      <c r="H44" s="41">
        <f t="shared" si="4"/>
        <v>0</v>
      </c>
      <c r="I44" s="109">
        <f t="shared" si="5"/>
        <v>3.8256154463609748E-2</v>
      </c>
      <c r="J44" s="84">
        <f>'Raw Data'!F44/I44</f>
        <v>0</v>
      </c>
      <c r="K44" s="150">
        <f t="shared" si="6"/>
        <v>3.4349788600212962E-2</v>
      </c>
      <c r="L44" s="41">
        <f>A44*Table!$AC$9/$AC$16</f>
        <v>3.4757978004211418</v>
      </c>
      <c r="M44" s="41">
        <f>A44*Table!$AD$9/$AC$16</f>
        <v>1.1917021030015345</v>
      </c>
      <c r="N44" s="41">
        <f>ABS(A44*Table!$AE$9/$AC$16)</f>
        <v>1.5050645967913916</v>
      </c>
      <c r="O44" s="41">
        <f>($L44*(Table!$AC$10/Table!$AC$9)/(Table!$AC$12-Table!$AC$14))</f>
        <v>7.4555937374970869</v>
      </c>
      <c r="P44" s="41">
        <f>ROUND(($N44*(Table!$AE$10/Table!$AE$9)/(Table!$AC$12-Table!$AC$13)),2)</f>
        <v>12.36</v>
      </c>
      <c r="Q44" s="41">
        <f>'Raw Data'!C44</f>
        <v>0</v>
      </c>
      <c r="R44" s="41">
        <f>'Raw Data'!C44/'Raw Data'!I$30*100</f>
        <v>0</v>
      </c>
      <c r="S44" s="8">
        <f t="shared" si="7"/>
        <v>0</v>
      </c>
      <c r="T44" s="8">
        <f t="shared" si="8"/>
        <v>1</v>
      </c>
      <c r="U44" s="139">
        <f t="shared" si="9"/>
        <v>0</v>
      </c>
      <c r="V44" s="139">
        <f t="shared" si="10"/>
        <v>0</v>
      </c>
      <c r="W44" s="139">
        <f t="shared" si="11"/>
        <v>0</v>
      </c>
      <c r="X44" s="44">
        <f t="shared" si="12"/>
        <v>0</v>
      </c>
      <c r="AS44" s="68"/>
      <c r="AT44" s="68"/>
    </row>
    <row r="45" spans="1:46" ht="12.4" customHeight="1" x14ac:dyDescent="0.2">
      <c r="A45" s="41">
        <v>16.869380950927734</v>
      </c>
      <c r="B45" s="45">
        <v>0</v>
      </c>
      <c r="C45" s="45">
        <f t="shared" si="1"/>
        <v>1</v>
      </c>
      <c r="D45" s="89">
        <f t="shared" si="2"/>
        <v>0</v>
      </c>
      <c r="E45" s="84">
        <f>(2*Table!$AC$16*0.147)/A45</f>
        <v>5.4332216180204913</v>
      </c>
      <c r="F45" s="84">
        <f t="shared" si="3"/>
        <v>10.866443236040983</v>
      </c>
      <c r="G45" s="41">
        <f>IF((('Raw Data'!C45)/('Raw Data'!C$136)*100)&lt;0,0,('Raw Data'!C45)/('Raw Data'!C$136)*100)</f>
        <v>0</v>
      </c>
      <c r="H45" s="41">
        <f t="shared" si="4"/>
        <v>0</v>
      </c>
      <c r="I45" s="109">
        <f t="shared" si="5"/>
        <v>3.7333446356926703E-2</v>
      </c>
      <c r="J45" s="84">
        <f>'Raw Data'!F45/I45</f>
        <v>0</v>
      </c>
      <c r="K45" s="150">
        <f t="shared" si="6"/>
        <v>3.7433248297506105E-2</v>
      </c>
      <c r="L45" s="41">
        <f>A45*Table!$AC$9/$AC$16</f>
        <v>3.7878079428495681</v>
      </c>
      <c r="M45" s="41">
        <f>A45*Table!$AD$9/$AC$16</f>
        <v>1.2986770089769948</v>
      </c>
      <c r="N45" s="41">
        <f>ABS(A45*Table!$AE$9/$AC$16)</f>
        <v>1.6401689515821007</v>
      </c>
      <c r="O45" s="41">
        <f>($L45*(Table!$AC$10/Table!$AC$9)/(Table!$AC$12-Table!$AC$14))</f>
        <v>8.1248561622684861</v>
      </c>
      <c r="P45" s="41">
        <f>ROUND(($N45*(Table!$AE$10/Table!$AE$9)/(Table!$AC$12-Table!$AC$13)),2)</f>
        <v>13.47</v>
      </c>
      <c r="Q45" s="41">
        <f>'Raw Data'!C45</f>
        <v>0</v>
      </c>
      <c r="R45" s="41">
        <f>'Raw Data'!C45/'Raw Data'!I$30*100</f>
        <v>0</v>
      </c>
      <c r="S45" s="8">
        <f t="shared" si="7"/>
        <v>0</v>
      </c>
      <c r="T45" s="8">
        <f t="shared" si="8"/>
        <v>1</v>
      </c>
      <c r="U45" s="139">
        <f t="shared" si="9"/>
        <v>0</v>
      </c>
      <c r="V45" s="139">
        <f t="shared" si="10"/>
        <v>0</v>
      </c>
      <c r="W45" s="139">
        <f t="shared" si="11"/>
        <v>0</v>
      </c>
      <c r="X45" s="44">
        <f t="shared" si="12"/>
        <v>0</v>
      </c>
      <c r="AS45" s="68"/>
      <c r="AT45" s="68"/>
    </row>
    <row r="46" spans="1:46" ht="12.4" customHeight="1" x14ac:dyDescent="0.2">
      <c r="A46" s="41">
        <v>18.467361450195313</v>
      </c>
      <c r="B46" s="45">
        <v>0</v>
      </c>
      <c r="C46" s="45">
        <f t="shared" si="1"/>
        <v>1</v>
      </c>
      <c r="D46" s="89">
        <f t="shared" si="2"/>
        <v>0</v>
      </c>
      <c r="E46" s="84">
        <f>(2*Table!$AC$16*0.147)/A46</f>
        <v>4.9630850358557463</v>
      </c>
      <c r="F46" s="84">
        <f t="shared" si="3"/>
        <v>9.9261700717114927</v>
      </c>
      <c r="G46" s="41">
        <f>IF((('Raw Data'!C46)/('Raw Data'!C$136)*100)&lt;0,0,('Raw Data'!C46)/('Raw Data'!C$136)*100)</f>
        <v>0</v>
      </c>
      <c r="H46" s="41">
        <f t="shared" si="4"/>
        <v>0</v>
      </c>
      <c r="I46" s="109">
        <f t="shared" si="5"/>
        <v>3.930570370106401E-2</v>
      </c>
      <c r="J46" s="84">
        <f>'Raw Data'!F46/I46</f>
        <v>0</v>
      </c>
      <c r="K46" s="150">
        <f t="shared" si="6"/>
        <v>4.0979175737147364E-2</v>
      </c>
      <c r="L46" s="41">
        <f>A46*Table!$AC$9/$AC$16</f>
        <v>4.1466144245605392</v>
      </c>
      <c r="M46" s="41">
        <f>A46*Table!$AD$9/$AC$16</f>
        <v>1.4216963741350419</v>
      </c>
      <c r="N46" s="41">
        <f>ABS(A46*Table!$AE$9/$AC$16)</f>
        <v>1.7955367156842095</v>
      </c>
      <c r="O46" s="41">
        <f>($L46*(Table!$AC$10/Table!$AC$9)/(Table!$AC$12-Table!$AC$14))</f>
        <v>8.8944968351791918</v>
      </c>
      <c r="P46" s="41">
        <f>ROUND(($N46*(Table!$AE$10/Table!$AE$9)/(Table!$AC$12-Table!$AC$13)),2)</f>
        <v>14.74</v>
      </c>
      <c r="Q46" s="41">
        <f>'Raw Data'!C46</f>
        <v>0</v>
      </c>
      <c r="R46" s="41">
        <f>'Raw Data'!C46/'Raw Data'!I$30*100</f>
        <v>0</v>
      </c>
      <c r="S46" s="8">
        <f t="shared" si="7"/>
        <v>0</v>
      </c>
      <c r="T46" s="8">
        <f t="shared" si="8"/>
        <v>1</v>
      </c>
      <c r="U46" s="139">
        <f t="shared" si="9"/>
        <v>0</v>
      </c>
      <c r="V46" s="139">
        <f t="shared" si="10"/>
        <v>0</v>
      </c>
      <c r="W46" s="139">
        <f t="shared" si="11"/>
        <v>0</v>
      </c>
      <c r="X46" s="44">
        <f t="shared" si="12"/>
        <v>0</v>
      </c>
      <c r="AS46" s="68"/>
      <c r="AT46" s="68"/>
    </row>
    <row r="47" spans="1:46" ht="12.4" customHeight="1" x14ac:dyDescent="0.2">
      <c r="A47" s="41">
        <v>20.271045684814453</v>
      </c>
      <c r="B47" s="45">
        <v>0</v>
      </c>
      <c r="C47" s="45">
        <f t="shared" si="1"/>
        <v>1</v>
      </c>
      <c r="D47" s="89">
        <f t="shared" si="2"/>
        <v>0</v>
      </c>
      <c r="E47" s="84">
        <f>(2*Table!$AC$16*0.147)/A47</f>
        <v>4.5214779094432584</v>
      </c>
      <c r="F47" s="84">
        <f t="shared" si="3"/>
        <v>9.0429558188865169</v>
      </c>
      <c r="G47" s="41">
        <f>IF((('Raw Data'!C47)/('Raw Data'!C$136)*100)&lt;0,0,('Raw Data'!C47)/('Raw Data'!C$136)*100)</f>
        <v>0</v>
      </c>
      <c r="H47" s="41">
        <f t="shared" si="4"/>
        <v>0</v>
      </c>
      <c r="I47" s="109">
        <f t="shared" si="5"/>
        <v>4.0471302966405776E-2</v>
      </c>
      <c r="J47" s="84">
        <f>'Raw Data'!F47/I47</f>
        <v>0</v>
      </c>
      <c r="K47" s="150">
        <f t="shared" si="6"/>
        <v>4.498156088697601E-2</v>
      </c>
      <c r="L47" s="41">
        <f>A47*Table!$AC$9/$AC$16</f>
        <v>4.5516091004266501</v>
      </c>
      <c r="M47" s="41">
        <f>A47*Table!$AD$9/$AC$16</f>
        <v>1.5605516915748514</v>
      </c>
      <c r="N47" s="41">
        <f>ABS(A47*Table!$AE$9/$AC$16)</f>
        <v>1.9709045545329578</v>
      </c>
      <c r="O47" s="41">
        <f>($L47*(Table!$AC$10/Table!$AC$9)/(Table!$AC$12-Table!$AC$14))</f>
        <v>9.7632112836264504</v>
      </c>
      <c r="P47" s="41">
        <f>ROUND(($N47*(Table!$AE$10/Table!$AE$9)/(Table!$AC$12-Table!$AC$13)),2)</f>
        <v>16.18</v>
      </c>
      <c r="Q47" s="41">
        <f>'Raw Data'!C47</f>
        <v>0</v>
      </c>
      <c r="R47" s="41">
        <f>'Raw Data'!C47/'Raw Data'!I$30*100</f>
        <v>0</v>
      </c>
      <c r="S47" s="8">
        <f t="shared" si="7"/>
        <v>0</v>
      </c>
      <c r="T47" s="8">
        <f t="shared" si="8"/>
        <v>1</v>
      </c>
      <c r="U47" s="139">
        <f t="shared" si="9"/>
        <v>0</v>
      </c>
      <c r="V47" s="139">
        <f t="shared" si="10"/>
        <v>0</v>
      </c>
      <c r="W47" s="139">
        <f t="shared" si="11"/>
        <v>0</v>
      </c>
      <c r="X47" s="44">
        <f t="shared" si="12"/>
        <v>0</v>
      </c>
      <c r="AS47" s="68"/>
      <c r="AT47" s="68"/>
    </row>
    <row r="48" spans="1:46" ht="12.4" customHeight="1" x14ac:dyDescent="0.2">
      <c r="A48" s="41">
        <v>22.159374237060547</v>
      </c>
      <c r="B48" s="45">
        <v>0</v>
      </c>
      <c r="C48" s="45">
        <f t="shared" si="1"/>
        <v>1</v>
      </c>
      <c r="D48" s="89">
        <f t="shared" si="2"/>
        <v>0</v>
      </c>
      <c r="E48" s="84">
        <f>(2*Table!$AC$16*0.147)/A48</f>
        <v>4.1361766033949943</v>
      </c>
      <c r="F48" s="84">
        <f t="shared" si="3"/>
        <v>8.2723532067899885</v>
      </c>
      <c r="G48" s="41">
        <f>IF((('Raw Data'!C48)/('Raw Data'!C$136)*100)&lt;0,0,('Raw Data'!C48)/('Raw Data'!C$136)*100)</f>
        <v>0</v>
      </c>
      <c r="H48" s="41">
        <f t="shared" si="4"/>
        <v>0</v>
      </c>
      <c r="I48" s="109">
        <f t="shared" si="5"/>
        <v>3.868133968769405E-2</v>
      </c>
      <c r="J48" s="84">
        <f>'Raw Data'!F48/I48</f>
        <v>0</v>
      </c>
      <c r="K48" s="150">
        <f t="shared" si="6"/>
        <v>4.9171772239077274E-2</v>
      </c>
      <c r="L48" s="41">
        <f>A48*Table!$AC$9/$AC$16</f>
        <v>4.9756095963377946</v>
      </c>
      <c r="M48" s="41">
        <f>A48*Table!$AD$9/$AC$16</f>
        <v>1.7059232901729582</v>
      </c>
      <c r="N48" s="41">
        <f>ABS(A48*Table!$AE$9/$AC$16)</f>
        <v>2.1545021548710834</v>
      </c>
      <c r="O48" s="41">
        <f>($L48*(Table!$AC$10/Table!$AC$9)/(Table!$AC$12-Table!$AC$14))</f>
        <v>10.672693256837826</v>
      </c>
      <c r="P48" s="41">
        <f>ROUND(($N48*(Table!$AE$10/Table!$AE$9)/(Table!$AC$12-Table!$AC$13)),2)</f>
        <v>17.690000000000001</v>
      </c>
      <c r="Q48" s="41">
        <f>'Raw Data'!C48</f>
        <v>0</v>
      </c>
      <c r="R48" s="41">
        <f>'Raw Data'!C48/'Raw Data'!I$30*100</f>
        <v>0</v>
      </c>
      <c r="S48" s="8">
        <f t="shared" si="7"/>
        <v>0</v>
      </c>
      <c r="T48" s="8">
        <f t="shared" si="8"/>
        <v>1</v>
      </c>
      <c r="U48" s="139">
        <f t="shared" si="9"/>
        <v>0</v>
      </c>
      <c r="V48" s="139">
        <f t="shared" si="10"/>
        <v>0</v>
      </c>
      <c r="W48" s="139">
        <f t="shared" si="11"/>
        <v>0</v>
      </c>
      <c r="X48" s="44">
        <f t="shared" si="12"/>
        <v>0</v>
      </c>
      <c r="AS48" s="68"/>
      <c r="AT48" s="68"/>
    </row>
    <row r="49" spans="1:46" ht="12.4" customHeight="1" x14ac:dyDescent="0.2">
      <c r="A49" s="41">
        <v>24.253406524658203</v>
      </c>
      <c r="B49" s="45">
        <v>0</v>
      </c>
      <c r="C49" s="45">
        <f t="shared" si="1"/>
        <v>1</v>
      </c>
      <c r="D49" s="89">
        <f t="shared" si="2"/>
        <v>0</v>
      </c>
      <c r="E49" s="84">
        <f>(2*Table!$AC$16*0.147)/A49</f>
        <v>3.7790602805432219</v>
      </c>
      <c r="F49" s="84">
        <f t="shared" si="3"/>
        <v>7.5581205610864437</v>
      </c>
      <c r="G49" s="41">
        <f>IF((('Raw Data'!C49)/('Raw Data'!C$136)*100)&lt;0,0,('Raw Data'!C49)/('Raw Data'!C$136)*100)</f>
        <v>0</v>
      </c>
      <c r="H49" s="41">
        <f t="shared" si="4"/>
        <v>0</v>
      </c>
      <c r="I49" s="109">
        <f t="shared" si="5"/>
        <v>3.9215254174783554E-2</v>
      </c>
      <c r="J49" s="84">
        <f>'Raw Data'!F49/I49</f>
        <v>0</v>
      </c>
      <c r="K49" s="150">
        <f t="shared" si="6"/>
        <v>5.3818441301365948E-2</v>
      </c>
      <c r="L49" s="41">
        <f>A49*Table!$AC$9/$AC$16</f>
        <v>5.4457982864040799</v>
      </c>
      <c r="M49" s="41">
        <f>A49*Table!$AD$9/$AC$16</f>
        <v>1.8671308410528273</v>
      </c>
      <c r="N49" s="41">
        <f>ABS(A49*Table!$AE$9/$AC$16)</f>
        <v>2.3580998299558487</v>
      </c>
      <c r="O49" s="41">
        <f>($L49*(Table!$AC$10/Table!$AC$9)/(Table!$AC$12-Table!$AC$14))</f>
        <v>11.681249005585759</v>
      </c>
      <c r="P49" s="41">
        <f>ROUND(($N49*(Table!$AE$10/Table!$AE$9)/(Table!$AC$12-Table!$AC$13)),2)</f>
        <v>19.36</v>
      </c>
      <c r="Q49" s="41">
        <f>'Raw Data'!C49</f>
        <v>0</v>
      </c>
      <c r="R49" s="41">
        <f>'Raw Data'!C49/'Raw Data'!I$30*100</f>
        <v>0</v>
      </c>
      <c r="S49" s="8">
        <f t="shared" si="7"/>
        <v>0</v>
      </c>
      <c r="T49" s="8">
        <f t="shared" si="8"/>
        <v>1</v>
      </c>
      <c r="U49" s="139">
        <f t="shared" si="9"/>
        <v>0</v>
      </c>
      <c r="V49" s="139">
        <f t="shared" si="10"/>
        <v>0</v>
      </c>
      <c r="W49" s="139">
        <f t="shared" si="11"/>
        <v>0</v>
      </c>
      <c r="X49" s="44">
        <f t="shared" si="12"/>
        <v>0</v>
      </c>
      <c r="AS49" s="68"/>
      <c r="AT49" s="68"/>
    </row>
    <row r="50" spans="1:46" ht="12.4" customHeight="1" x14ac:dyDescent="0.2">
      <c r="A50" s="41">
        <v>26.593496322631836</v>
      </c>
      <c r="B50" s="45">
        <v>0</v>
      </c>
      <c r="C50" s="45">
        <f t="shared" si="1"/>
        <v>1</v>
      </c>
      <c r="D50" s="89">
        <f t="shared" si="2"/>
        <v>0</v>
      </c>
      <c r="E50" s="84">
        <f>(2*Table!$AC$16*0.147)/A50</f>
        <v>3.4465225690238595</v>
      </c>
      <c r="F50" s="84">
        <f t="shared" si="3"/>
        <v>6.8930451380477189</v>
      </c>
      <c r="G50" s="41">
        <f>IF((('Raw Data'!C50)/('Raw Data'!C$136)*100)&lt;0,0,('Raw Data'!C50)/('Raw Data'!C$136)*100)</f>
        <v>0</v>
      </c>
      <c r="H50" s="41">
        <f t="shared" si="4"/>
        <v>0</v>
      </c>
      <c r="I50" s="109">
        <f t="shared" si="5"/>
        <v>4.0002692739797174E-2</v>
      </c>
      <c r="J50" s="84">
        <f>'Raw Data'!F50/I50</f>
        <v>0</v>
      </c>
      <c r="K50" s="150">
        <f t="shared" si="6"/>
        <v>5.9011113320619306E-2</v>
      </c>
      <c r="L50" s="41">
        <f>A50*Table!$AC$9/$AC$16</f>
        <v>5.971236104752613</v>
      </c>
      <c r="M50" s="41">
        <f>A50*Table!$AD$9/$AC$16</f>
        <v>2.047280950200896</v>
      </c>
      <c r="N50" s="41">
        <f>ABS(A50*Table!$AE$9/$AC$16)</f>
        <v>2.5856210793553003</v>
      </c>
      <c r="O50" s="41">
        <f>($L50*(Table!$AC$10/Table!$AC$9)/(Table!$AC$12-Table!$AC$14))</f>
        <v>12.808314253008609</v>
      </c>
      <c r="P50" s="41">
        <f>ROUND(($N50*(Table!$AE$10/Table!$AE$9)/(Table!$AC$12-Table!$AC$13)),2)</f>
        <v>21.23</v>
      </c>
      <c r="Q50" s="41">
        <f>'Raw Data'!C50</f>
        <v>0</v>
      </c>
      <c r="R50" s="41">
        <f>'Raw Data'!C50/'Raw Data'!I$30*100</f>
        <v>0</v>
      </c>
      <c r="S50" s="8">
        <f t="shared" si="7"/>
        <v>0</v>
      </c>
      <c r="T50" s="8">
        <f t="shared" si="8"/>
        <v>1</v>
      </c>
      <c r="U50" s="139">
        <f t="shared" si="9"/>
        <v>0</v>
      </c>
      <c r="V50" s="139">
        <f t="shared" si="10"/>
        <v>0</v>
      </c>
      <c r="W50" s="139">
        <f t="shared" si="11"/>
        <v>0</v>
      </c>
      <c r="X50" s="44">
        <f t="shared" si="12"/>
        <v>0</v>
      </c>
      <c r="AS50" s="68"/>
      <c r="AT50" s="68"/>
    </row>
    <row r="51" spans="1:46" ht="12.4" customHeight="1" x14ac:dyDescent="0.2">
      <c r="A51" s="41">
        <v>28.997478485107422</v>
      </c>
      <c r="B51" s="45">
        <v>0</v>
      </c>
      <c r="C51" s="45">
        <f t="shared" si="1"/>
        <v>1</v>
      </c>
      <c r="D51" s="89">
        <f t="shared" si="2"/>
        <v>0</v>
      </c>
      <c r="E51" s="84">
        <f>(2*Table!$AC$16*0.147)/A51</f>
        <v>3.1607950088583054</v>
      </c>
      <c r="F51" s="84">
        <f t="shared" si="3"/>
        <v>6.3215900177166109</v>
      </c>
      <c r="G51" s="41">
        <f>IF((('Raw Data'!C51)/('Raw Data'!C$136)*100)&lt;0,0,('Raw Data'!C51)/('Raw Data'!C$136)*100)</f>
        <v>0</v>
      </c>
      <c r="H51" s="41">
        <f t="shared" si="4"/>
        <v>0</v>
      </c>
      <c r="I51" s="109">
        <f t="shared" si="5"/>
        <v>3.7584795861157372E-2</v>
      </c>
      <c r="J51" s="84">
        <f>'Raw Data'!F51/I51</f>
        <v>0</v>
      </c>
      <c r="K51" s="150">
        <f t="shared" si="6"/>
        <v>6.4345562845026724E-2</v>
      </c>
      <c r="L51" s="41">
        <f>A51*Table!$AC$9/$AC$16</f>
        <v>6.5110201523108566</v>
      </c>
      <c r="M51" s="41">
        <f>A51*Table!$AD$9/$AC$16</f>
        <v>2.2323497665065792</v>
      </c>
      <c r="N51" s="41">
        <f>ABS(A51*Table!$AE$9/$AC$16)</f>
        <v>2.8193544282268133</v>
      </c>
      <c r="O51" s="41">
        <f>($L51*(Table!$AC$10/Table!$AC$9)/(Table!$AC$12-Table!$AC$14))</f>
        <v>13.966152192858981</v>
      </c>
      <c r="P51" s="41">
        <f>ROUND(($N51*(Table!$AE$10/Table!$AE$9)/(Table!$AC$12-Table!$AC$13)),2)</f>
        <v>23.15</v>
      </c>
      <c r="Q51" s="41">
        <f>'Raw Data'!C51</f>
        <v>0</v>
      </c>
      <c r="R51" s="41">
        <f>'Raw Data'!C51/'Raw Data'!I$30*100</f>
        <v>0</v>
      </c>
      <c r="S51" s="8">
        <f t="shared" si="7"/>
        <v>0</v>
      </c>
      <c r="T51" s="8">
        <f t="shared" si="8"/>
        <v>1</v>
      </c>
      <c r="U51" s="139">
        <f t="shared" si="9"/>
        <v>0</v>
      </c>
      <c r="V51" s="139">
        <f t="shared" si="10"/>
        <v>0</v>
      </c>
      <c r="W51" s="139">
        <f t="shared" si="11"/>
        <v>0</v>
      </c>
      <c r="X51" s="44">
        <f t="shared" si="12"/>
        <v>0</v>
      </c>
      <c r="AS51" s="68"/>
      <c r="AT51" s="68"/>
    </row>
    <row r="52" spans="1:46" ht="12.4" customHeight="1" x14ac:dyDescent="0.2">
      <c r="A52" s="41">
        <v>29.669355392456055</v>
      </c>
      <c r="B52" s="45">
        <v>0</v>
      </c>
      <c r="C52" s="45">
        <f t="shared" si="1"/>
        <v>1</v>
      </c>
      <c r="D52" s="89">
        <f t="shared" si="2"/>
        <v>0</v>
      </c>
      <c r="E52" s="84">
        <f>(2*Table!$AC$16*0.147)/A52</f>
        <v>3.0892172766418957</v>
      </c>
      <c r="F52" s="84">
        <f t="shared" si="3"/>
        <v>6.1784345532837914</v>
      </c>
      <c r="G52" s="41">
        <f>IF((('Raw Data'!C52)/('Raw Data'!C$136)*100)&lt;0,0,('Raw Data'!C52)/('Raw Data'!C$136)*100)</f>
        <v>0</v>
      </c>
      <c r="H52" s="41">
        <f t="shared" si="4"/>
        <v>0</v>
      </c>
      <c r="I52" s="109">
        <f t="shared" si="5"/>
        <v>9.9478758967644909E-3</v>
      </c>
      <c r="J52" s="84">
        <f>'Raw Data'!F52/I52</f>
        <v>0</v>
      </c>
      <c r="K52" s="150">
        <f t="shared" si="6"/>
        <v>6.5836461365328322E-2</v>
      </c>
      <c r="L52" s="41">
        <f>A52*Table!$AC$9/$AC$16</f>
        <v>6.6618816862151222</v>
      </c>
      <c r="M52" s="41">
        <f>A52*Table!$AD$9/$AC$16</f>
        <v>2.284073720988042</v>
      </c>
      <c r="N52" s="41">
        <f>ABS(A52*Table!$AE$9/$AC$16)</f>
        <v>2.8846793886343041</v>
      </c>
      <c r="O52" s="41">
        <f>($L52*(Table!$AC$10/Table!$AC$9)/(Table!$AC$12-Table!$AC$14))</f>
        <v>14.289750506681946</v>
      </c>
      <c r="P52" s="41">
        <f>ROUND(($N52*(Table!$AE$10/Table!$AE$9)/(Table!$AC$12-Table!$AC$13)),2)</f>
        <v>23.68</v>
      </c>
      <c r="Q52" s="41">
        <f>'Raw Data'!C52</f>
        <v>0</v>
      </c>
      <c r="R52" s="41">
        <f>'Raw Data'!C52/'Raw Data'!I$30*100</f>
        <v>0</v>
      </c>
      <c r="S52" s="8">
        <f t="shared" si="7"/>
        <v>0</v>
      </c>
      <c r="T52" s="8">
        <f t="shared" si="8"/>
        <v>1</v>
      </c>
      <c r="U52" s="139">
        <f t="shared" si="9"/>
        <v>0</v>
      </c>
      <c r="V52" s="139">
        <f t="shared" si="10"/>
        <v>0</v>
      </c>
      <c r="W52" s="139">
        <f t="shared" si="11"/>
        <v>0</v>
      </c>
      <c r="X52" s="44">
        <f t="shared" si="12"/>
        <v>0</v>
      </c>
      <c r="AS52" s="68"/>
      <c r="AT52" s="68"/>
    </row>
    <row r="53" spans="1:46" ht="12.4" customHeight="1" x14ac:dyDescent="0.2">
      <c r="A53" s="41">
        <v>34.067459106445313</v>
      </c>
      <c r="B53" s="45">
        <v>0</v>
      </c>
      <c r="C53" s="45">
        <f t="shared" si="1"/>
        <v>1</v>
      </c>
      <c r="D53" s="89">
        <f t="shared" si="2"/>
        <v>0</v>
      </c>
      <c r="E53" s="84">
        <f>(2*Table!$AC$16*0.147)/A53</f>
        <v>2.690399802897633</v>
      </c>
      <c r="F53" s="84">
        <f t="shared" si="3"/>
        <v>5.3807996057952661</v>
      </c>
      <c r="G53" s="41">
        <f>IF((('Raw Data'!C53)/('Raw Data'!C$136)*100)&lt;0,0,('Raw Data'!C53)/('Raw Data'!C$136)*100)</f>
        <v>0</v>
      </c>
      <c r="H53" s="41">
        <f t="shared" si="4"/>
        <v>0</v>
      </c>
      <c r="I53" s="109">
        <f t="shared" si="5"/>
        <v>6.0031632502754784E-2</v>
      </c>
      <c r="J53" s="84">
        <f>'Raw Data'!F53/I53</f>
        <v>0</v>
      </c>
      <c r="K53" s="150">
        <f t="shared" si="6"/>
        <v>7.5595877483967192E-2</v>
      </c>
      <c r="L53" s="41">
        <f>A53*Table!$AC$9/$AC$16</f>
        <v>7.6494207209778953</v>
      </c>
      <c r="M53" s="41">
        <f>A53*Table!$AD$9/$AC$16</f>
        <v>2.6226585329067071</v>
      </c>
      <c r="N53" s="41">
        <f>ABS(A53*Table!$AE$9/$AC$16)</f>
        <v>3.3122963343009673</v>
      </c>
      <c r="O53" s="41">
        <f>($L53*(Table!$AC$10/Table!$AC$9)/(Table!$AC$12-Table!$AC$14))</f>
        <v>16.408023854521442</v>
      </c>
      <c r="P53" s="41">
        <f>ROUND(($N53*(Table!$AE$10/Table!$AE$9)/(Table!$AC$12-Table!$AC$13)),2)</f>
        <v>27.19</v>
      </c>
      <c r="Q53" s="41">
        <f>'Raw Data'!C53</f>
        <v>0</v>
      </c>
      <c r="R53" s="41">
        <f>'Raw Data'!C53/'Raw Data'!I$30*100</f>
        <v>0</v>
      </c>
      <c r="S53" s="8">
        <f t="shared" si="7"/>
        <v>0</v>
      </c>
      <c r="T53" s="8">
        <f t="shared" si="8"/>
        <v>1</v>
      </c>
      <c r="U53" s="139">
        <f t="shared" si="9"/>
        <v>0</v>
      </c>
      <c r="V53" s="139">
        <f t="shared" si="10"/>
        <v>0</v>
      </c>
      <c r="W53" s="139">
        <f t="shared" si="11"/>
        <v>0</v>
      </c>
      <c r="X53" s="44">
        <f t="shared" si="12"/>
        <v>0</v>
      </c>
      <c r="Z53" s="45"/>
      <c r="AS53" s="68"/>
      <c r="AT53" s="68"/>
    </row>
    <row r="54" spans="1:46" ht="12.4" customHeight="1" x14ac:dyDescent="0.2">
      <c r="A54" s="41">
        <v>35.202510833740234</v>
      </c>
      <c r="B54" s="45">
        <v>0</v>
      </c>
      <c r="C54" s="45">
        <f t="shared" si="1"/>
        <v>1</v>
      </c>
      <c r="D54" s="89">
        <f t="shared" si="2"/>
        <v>0</v>
      </c>
      <c r="E54" s="84">
        <f>(2*Table!$AC$16*0.147)/A54</f>
        <v>2.6036519297752991</v>
      </c>
      <c r="F54" s="84">
        <f t="shared" si="3"/>
        <v>5.2073038595505983</v>
      </c>
      <c r="G54" s="41">
        <f>IF((('Raw Data'!C54)/('Raw Data'!C$136)*100)&lt;0,0,('Raw Data'!C54)/('Raw Data'!C$136)*100)</f>
        <v>0</v>
      </c>
      <c r="H54" s="41">
        <f t="shared" si="4"/>
        <v>0</v>
      </c>
      <c r="I54" s="109">
        <f t="shared" si="5"/>
        <v>1.4233897540318285E-2</v>
      </c>
      <c r="J54" s="84">
        <f>'Raw Data'!F54/I54</f>
        <v>0</v>
      </c>
      <c r="K54" s="150">
        <f t="shared" si="6"/>
        <v>7.8114563454836042E-2</v>
      </c>
      <c r="L54" s="41">
        <f>A54*Table!$AC$9/$AC$16</f>
        <v>7.9042823522789769</v>
      </c>
      <c r="M54" s="41">
        <f>A54*Table!$AD$9/$AC$16</f>
        <v>2.7100396636385065</v>
      </c>
      <c r="N54" s="41">
        <f>ABS(A54*Table!$AE$9/$AC$16)</f>
        <v>3.4226546578793067</v>
      </c>
      <c r="O54" s="41">
        <f>($L54*(Table!$AC$10/Table!$AC$9)/(Table!$AC$12-Table!$AC$14))</f>
        <v>16.954702600341008</v>
      </c>
      <c r="P54" s="41">
        <f>ROUND(($N54*(Table!$AE$10/Table!$AE$9)/(Table!$AC$12-Table!$AC$13)),2)</f>
        <v>28.1</v>
      </c>
      <c r="Q54" s="41">
        <f>'Raw Data'!C54</f>
        <v>0</v>
      </c>
      <c r="R54" s="41">
        <f>'Raw Data'!C54/'Raw Data'!I$30*100</f>
        <v>0</v>
      </c>
      <c r="S54" s="8">
        <f t="shared" si="7"/>
        <v>0</v>
      </c>
      <c r="T54" s="8">
        <f t="shared" si="8"/>
        <v>1</v>
      </c>
      <c r="U54" s="139">
        <f t="shared" si="9"/>
        <v>0</v>
      </c>
      <c r="V54" s="139">
        <f t="shared" si="10"/>
        <v>0</v>
      </c>
      <c r="W54" s="139">
        <f t="shared" si="11"/>
        <v>0</v>
      </c>
      <c r="X54" s="44">
        <f t="shared" si="12"/>
        <v>0</v>
      </c>
      <c r="Z54" s="45"/>
      <c r="AS54" s="68"/>
      <c r="AT54" s="68"/>
    </row>
    <row r="55" spans="1:46" ht="12.4" customHeight="1" x14ac:dyDescent="0.2">
      <c r="A55" s="41">
        <v>40.945793151855469</v>
      </c>
      <c r="B55" s="45">
        <v>0</v>
      </c>
      <c r="C55" s="45">
        <f t="shared" si="1"/>
        <v>1</v>
      </c>
      <c r="D55" s="89">
        <f t="shared" si="2"/>
        <v>0</v>
      </c>
      <c r="E55" s="84">
        <f>(2*Table!$AC$16*0.147)/A55</f>
        <v>2.2384493792874607</v>
      </c>
      <c r="F55" s="84">
        <f t="shared" si="3"/>
        <v>4.4768987585749214</v>
      </c>
      <c r="G55" s="41">
        <f>IF((('Raw Data'!C55)/('Raw Data'!C$136)*100)&lt;0,0,('Raw Data'!C55)/('Raw Data'!C$136)*100)</f>
        <v>0</v>
      </c>
      <c r="H55" s="41">
        <f t="shared" si="4"/>
        <v>0</v>
      </c>
      <c r="I55" s="109">
        <f t="shared" si="5"/>
        <v>6.5635647335309022E-2</v>
      </c>
      <c r="J55" s="84">
        <f>'Raw Data'!F55/I55</f>
        <v>0</v>
      </c>
      <c r="K55" s="150">
        <f t="shared" si="6"/>
        <v>9.0858938229587974E-2</v>
      </c>
      <c r="L55" s="41">
        <f>A55*Table!$AC$9/$AC$16</f>
        <v>9.193864373448994</v>
      </c>
      <c r="M55" s="41">
        <f>A55*Table!$AD$9/$AC$16</f>
        <v>3.1521820708967976</v>
      </c>
      <c r="N55" s="41">
        <f>ABS(A55*Table!$AE$9/$AC$16)</f>
        <v>3.9810600531777651</v>
      </c>
      <c r="O55" s="41">
        <f>($L55*(Table!$AC$10/Table!$AC$9)/(Table!$AC$12-Table!$AC$14))</f>
        <v>19.720858801906896</v>
      </c>
      <c r="P55" s="41">
        <f>ROUND(($N55*(Table!$AE$10/Table!$AE$9)/(Table!$AC$12-Table!$AC$13)),2)</f>
        <v>32.69</v>
      </c>
      <c r="Q55" s="41">
        <f>'Raw Data'!C55</f>
        <v>0</v>
      </c>
      <c r="R55" s="41">
        <f>'Raw Data'!C55/'Raw Data'!I$30*100</f>
        <v>0</v>
      </c>
      <c r="S55" s="8">
        <f t="shared" si="7"/>
        <v>0</v>
      </c>
      <c r="T55" s="8">
        <f t="shared" si="8"/>
        <v>1</v>
      </c>
      <c r="U55" s="139">
        <f t="shared" si="9"/>
        <v>0</v>
      </c>
      <c r="V55" s="139">
        <f t="shared" si="10"/>
        <v>0</v>
      </c>
      <c r="W55" s="139">
        <f t="shared" si="11"/>
        <v>0</v>
      </c>
      <c r="X55" s="44">
        <f t="shared" si="12"/>
        <v>0</v>
      </c>
      <c r="Z55" s="45"/>
      <c r="AS55" s="68"/>
      <c r="AT55" s="68"/>
    </row>
    <row r="56" spans="1:46" ht="12.4" customHeight="1" x14ac:dyDescent="0.2">
      <c r="A56" s="41">
        <v>44.355937957763672</v>
      </c>
      <c r="B56" s="45">
        <v>0</v>
      </c>
      <c r="C56" s="45">
        <f t="shared" si="1"/>
        <v>1</v>
      </c>
      <c r="D56" s="89">
        <f t="shared" si="2"/>
        <v>0</v>
      </c>
      <c r="E56" s="84">
        <f>(2*Table!$AC$16*0.147)/A56</f>
        <v>2.0663543481479043</v>
      </c>
      <c r="F56" s="84">
        <f t="shared" si="3"/>
        <v>4.1327086962958086</v>
      </c>
      <c r="G56" s="41">
        <f>IF((('Raw Data'!C56)/('Raw Data'!C$136)*100)&lt;0,0,('Raw Data'!C56)/('Raw Data'!C$136)*100)</f>
        <v>0</v>
      </c>
      <c r="H56" s="41">
        <f t="shared" si="4"/>
        <v>0</v>
      </c>
      <c r="I56" s="109">
        <f t="shared" si="5"/>
        <v>3.4742479186617214E-2</v>
      </c>
      <c r="J56" s="84">
        <f>'Raw Data'!F56/I56</f>
        <v>0</v>
      </c>
      <c r="K56" s="150">
        <f t="shared" si="6"/>
        <v>9.8426068145104656E-2</v>
      </c>
      <c r="L56" s="41">
        <f>A56*Table!$AC$9/$AC$16</f>
        <v>9.959569624854554</v>
      </c>
      <c r="M56" s="41">
        <f>A56*Table!$AD$9/$AC$16</f>
        <v>3.4147095856644185</v>
      </c>
      <c r="N56" s="41">
        <f>ABS(A56*Table!$AE$9/$AC$16)</f>
        <v>4.3126201529419479</v>
      </c>
      <c r="O56" s="41">
        <f>($L56*(Table!$AC$10/Table!$AC$9)/(Table!$AC$12-Table!$AC$14))</f>
        <v>21.36329820861123</v>
      </c>
      <c r="P56" s="41">
        <f>ROUND(($N56*(Table!$AE$10/Table!$AE$9)/(Table!$AC$12-Table!$AC$13)),2)</f>
        <v>35.409999999999997</v>
      </c>
      <c r="Q56" s="41">
        <f>'Raw Data'!C56</f>
        <v>0</v>
      </c>
      <c r="R56" s="41">
        <f>'Raw Data'!C56/'Raw Data'!I$30*100</f>
        <v>0</v>
      </c>
      <c r="S56" s="8">
        <f t="shared" si="7"/>
        <v>0</v>
      </c>
      <c r="T56" s="8">
        <f t="shared" si="8"/>
        <v>1</v>
      </c>
      <c r="U56" s="139">
        <f t="shared" si="9"/>
        <v>0</v>
      </c>
      <c r="V56" s="139">
        <f t="shared" si="10"/>
        <v>0</v>
      </c>
      <c r="W56" s="139">
        <f t="shared" si="11"/>
        <v>0</v>
      </c>
      <c r="X56" s="44">
        <f t="shared" si="12"/>
        <v>0</v>
      </c>
      <c r="Z56" s="45"/>
      <c r="AS56" s="68"/>
      <c r="AT56" s="68"/>
    </row>
    <row r="57" spans="1:46" ht="12.4" customHeight="1" x14ac:dyDescent="0.2">
      <c r="A57" s="41">
        <v>48.570144653320313</v>
      </c>
      <c r="B57" s="45">
        <v>3.799632702172123E-4</v>
      </c>
      <c r="C57" s="45">
        <f t="shared" si="1"/>
        <v>0.99962003672978283</v>
      </c>
      <c r="D57" s="89">
        <f t="shared" si="2"/>
        <v>3.799632702172123E-4</v>
      </c>
      <c r="E57" s="84">
        <f>(2*Table!$AC$16*0.147)/A57</f>
        <v>1.8870663433146269</v>
      </c>
      <c r="F57" s="84">
        <f t="shared" si="3"/>
        <v>3.7741326866292537</v>
      </c>
      <c r="G57" s="41">
        <f>IF((('Raw Data'!C57)/('Raw Data'!C$136)*100)&lt;0,0,('Raw Data'!C57)/('Raw Data'!C$136)*100)</f>
        <v>1.1120082620516862E-2</v>
      </c>
      <c r="H57" s="41">
        <f t="shared" si="4"/>
        <v>1.1120082620516862E-2</v>
      </c>
      <c r="I57" s="109">
        <f t="shared" si="5"/>
        <v>3.9417629566600276E-2</v>
      </c>
      <c r="J57" s="84">
        <f>'Raw Data'!F57/I57</f>
        <v>2.8210936940610038E-3</v>
      </c>
      <c r="K57" s="150">
        <f t="shared" si="6"/>
        <v>0.10777741577728371</v>
      </c>
      <c r="L57" s="41">
        <f>A57*Table!$AC$9/$AC$16</f>
        <v>10.905816890280224</v>
      </c>
      <c r="M57" s="41">
        <f>A57*Table!$AD$9/$AC$16</f>
        <v>3.7391372195246486</v>
      </c>
      <c r="N57" s="41">
        <f>ABS(A57*Table!$AE$9/$AC$16)</f>
        <v>4.7223572380020418</v>
      </c>
      <c r="O57" s="41">
        <f>($L57*(Table!$AC$10/Table!$AC$9)/(Table!$AC$12-Table!$AC$14))</f>
        <v>23.393000622651709</v>
      </c>
      <c r="P57" s="41">
        <f>ROUND(($N57*(Table!$AE$10/Table!$AE$9)/(Table!$AC$12-Table!$AC$13)),2)</f>
        <v>38.770000000000003</v>
      </c>
      <c r="Q57" s="41">
        <f>'Raw Data'!C57</f>
        <v>1.7555002547273157E-4</v>
      </c>
      <c r="R57" s="41">
        <f>'Raw Data'!C57/'Raw Data'!I$30*100</f>
        <v>1.6138033860228177E-3</v>
      </c>
      <c r="S57" s="8">
        <f t="shared" si="7"/>
        <v>4.2075736325385693E-3</v>
      </c>
      <c r="T57" s="8">
        <f t="shared" si="8"/>
        <v>0.99513352455453707</v>
      </c>
      <c r="U57" s="139">
        <f t="shared" si="9"/>
        <v>3.3226242119344732E-5</v>
      </c>
      <c r="V57" s="139">
        <f t="shared" si="10"/>
        <v>1.0660992747722727E-5</v>
      </c>
      <c r="W57" s="139">
        <f t="shared" si="11"/>
        <v>1.872906408171899E-3</v>
      </c>
      <c r="X57" s="44">
        <f t="shared" si="12"/>
        <v>1.872906408171899E-3</v>
      </c>
      <c r="Z57" s="45"/>
      <c r="AS57" s="68"/>
      <c r="AT57" s="68"/>
    </row>
    <row r="58" spans="1:46" ht="12.4" customHeight="1" x14ac:dyDescent="0.2">
      <c r="A58" s="41">
        <v>53.253868103027344</v>
      </c>
      <c r="B58" s="45">
        <v>1.139889810651637E-3</v>
      </c>
      <c r="C58" s="45">
        <f t="shared" si="1"/>
        <v>0.99886011018934839</v>
      </c>
      <c r="D58" s="89">
        <f t="shared" si="2"/>
        <v>7.5992654043442471E-4</v>
      </c>
      <c r="E58" s="84">
        <f>(2*Table!$AC$16*0.147)/A58</f>
        <v>1.7210972372538942</v>
      </c>
      <c r="F58" s="84">
        <f t="shared" si="3"/>
        <v>3.4421944745077884</v>
      </c>
      <c r="G58" s="41">
        <f>IF((('Raw Data'!C58)/('Raw Data'!C$136)*100)&lt;0,0,('Raw Data'!C58)/('Raw Data'!C$136)*100)</f>
        <v>8.7133168398695726E-2</v>
      </c>
      <c r="H58" s="41">
        <f t="shared" si="4"/>
        <v>7.6013085778178863E-2</v>
      </c>
      <c r="I58" s="109">
        <f t="shared" si="5"/>
        <v>3.9981761397868049E-2</v>
      </c>
      <c r="J58" s="84">
        <f>'Raw Data'!F58/I58</f>
        <v>1.901194022488267E-2</v>
      </c>
      <c r="K58" s="150">
        <f t="shared" si="6"/>
        <v>0.11817062364660347</v>
      </c>
      <c r="L58" s="41">
        <f>A58*Table!$AC$9/$AC$16</f>
        <v>11.957488254897514</v>
      </c>
      <c r="M58" s="41">
        <f>A58*Table!$AD$9/$AC$16</f>
        <v>4.0997102588220047</v>
      </c>
      <c r="N58" s="41">
        <f>ABS(A58*Table!$AE$9/$AC$16)</f>
        <v>5.177744297097651</v>
      </c>
      <c r="O58" s="41">
        <f>($L58*(Table!$AC$10/Table!$AC$9)/(Table!$AC$12-Table!$AC$14))</f>
        <v>25.648837955593127</v>
      </c>
      <c r="P58" s="41">
        <f>ROUND(($N58*(Table!$AE$10/Table!$AE$9)/(Table!$AC$12-Table!$AC$13)),2)</f>
        <v>42.51</v>
      </c>
      <c r="Q58" s="41">
        <f>'Raw Data'!C58</f>
        <v>1.3755500254727313E-3</v>
      </c>
      <c r="R58" s="41">
        <f>'Raw Data'!C58/'Raw Data'!I$30*100</f>
        <v>1.2645212000248224E-2</v>
      </c>
      <c r="S58" s="8">
        <f t="shared" si="7"/>
        <v>8.4151472650771404E-3</v>
      </c>
      <c r="T58" s="8">
        <f t="shared" si="8"/>
        <v>0.98703732863149118</v>
      </c>
      <c r="U58" s="139">
        <f t="shared" si="9"/>
        <v>2.374515213765172E-4</v>
      </c>
      <c r="V58" s="139">
        <f t="shared" si="10"/>
        <v>2.9653103069337405E-4</v>
      </c>
      <c r="W58" s="139">
        <f t="shared" si="11"/>
        <v>3.1158930926539143E-3</v>
      </c>
      <c r="X58" s="44">
        <f t="shared" si="12"/>
        <v>4.9887995008258135E-3</v>
      </c>
      <c r="Z58" s="45"/>
      <c r="AS58" s="68"/>
      <c r="AT58" s="68"/>
    </row>
    <row r="59" spans="1:46" ht="12.4" customHeight="1" x14ac:dyDescent="0.2">
      <c r="A59" s="41">
        <v>59.662635803222656</v>
      </c>
      <c r="B59" s="45">
        <v>2.4064340447090115E-3</v>
      </c>
      <c r="C59" s="45">
        <f t="shared" si="1"/>
        <v>0.99759356595529103</v>
      </c>
      <c r="D59" s="89">
        <f t="shared" si="2"/>
        <v>1.2665442340573745E-3</v>
      </c>
      <c r="E59" s="84">
        <f>(2*Table!$AC$16*0.147)/A59</f>
        <v>1.536222529079966</v>
      </c>
      <c r="F59" s="84">
        <f t="shared" si="3"/>
        <v>3.0724450581599321</v>
      </c>
      <c r="G59" s="41">
        <f>IF((('Raw Data'!C59)/('Raw Data'!C$136)*100)&lt;0,0,('Raw Data'!C59)/('Raw Data'!C$136)*100)</f>
        <v>0.2138216446956602</v>
      </c>
      <c r="H59" s="41">
        <f t="shared" si="4"/>
        <v>0.12668847629696448</v>
      </c>
      <c r="I59" s="109">
        <f t="shared" si="5"/>
        <v>4.9351277606204141E-2</v>
      </c>
      <c r="J59" s="84">
        <f>'Raw Data'!F59/I59</f>
        <v>2.5670759186391959E-2</v>
      </c>
      <c r="K59" s="150">
        <f t="shared" si="6"/>
        <v>0.13239171411224115</v>
      </c>
      <c r="L59" s="41">
        <f>A59*Table!$AC$9/$AC$16</f>
        <v>13.396496673125366</v>
      </c>
      <c r="M59" s="41">
        <f>A59*Table!$AD$9/$AC$16</f>
        <v>4.5930845736429822</v>
      </c>
      <c r="N59" s="41">
        <f>ABS(A59*Table!$AE$9/$AC$16)</f>
        <v>5.8008532203201417</v>
      </c>
      <c r="O59" s="41">
        <f>($L59*(Table!$AC$10/Table!$AC$9)/(Table!$AC$12-Table!$AC$14))</f>
        <v>28.735514099368014</v>
      </c>
      <c r="P59" s="41">
        <f>ROUND(($N59*(Table!$AE$10/Table!$AE$9)/(Table!$AC$12-Table!$AC$13)),2)</f>
        <v>47.63</v>
      </c>
      <c r="Q59" s="41">
        <f>'Raw Data'!C59</f>
        <v>3.3755500254727261E-3</v>
      </c>
      <c r="R59" s="41">
        <f>'Raw Data'!C59/'Raw Data'!I$30*100</f>
        <v>3.1030893023957191E-2</v>
      </c>
      <c r="S59" s="8">
        <f t="shared" si="7"/>
        <v>1.4025245441795234E-2</v>
      </c>
      <c r="T59" s="8">
        <f t="shared" si="8"/>
        <v>0.97628686476808813</v>
      </c>
      <c r="U59" s="139">
        <f t="shared" si="9"/>
        <v>5.2010596927534779E-4</v>
      </c>
      <c r="V59" s="139">
        <f t="shared" si="10"/>
        <v>1.1165654726470054E-3</v>
      </c>
      <c r="W59" s="139">
        <f t="shared" si="11"/>
        <v>4.1374117441319207E-3</v>
      </c>
      <c r="X59" s="44">
        <f t="shared" si="12"/>
        <v>9.1262112449577333E-3</v>
      </c>
      <c r="Z59" s="45"/>
      <c r="AS59" s="68"/>
      <c r="AT59" s="68"/>
    </row>
    <row r="60" spans="1:46" ht="12.4" customHeight="1" x14ac:dyDescent="0.2">
      <c r="A60" s="41">
        <v>63.736080169677734</v>
      </c>
      <c r="B60" s="45">
        <v>3.6096510670635172E-3</v>
      </c>
      <c r="C60" s="45">
        <f t="shared" si="1"/>
        <v>0.99639034893293643</v>
      </c>
      <c r="D60" s="89">
        <f t="shared" si="2"/>
        <v>1.2032170223545057E-3</v>
      </c>
      <c r="E60" s="84">
        <f>(2*Table!$AC$16*0.147)/A60</f>
        <v>1.4380408243054819</v>
      </c>
      <c r="F60" s="84">
        <f t="shared" si="3"/>
        <v>2.8760816486109637</v>
      </c>
      <c r="G60" s="41">
        <f>IF((('Raw Data'!C60)/('Raw Data'!C$136)*100)&lt;0,0,('Raw Data'!C60)/('Raw Data'!C$136)*100)</f>
        <v>0.33417569717777673</v>
      </c>
      <c r="H60" s="41">
        <f t="shared" si="4"/>
        <v>0.12035405248211653</v>
      </c>
      <c r="I60" s="109">
        <f t="shared" si="5"/>
        <v>2.8682914519853275E-2</v>
      </c>
      <c r="J60" s="84">
        <f>'Raw Data'!F60/I60</f>
        <v>4.1960189365976668E-2</v>
      </c>
      <c r="K60" s="150">
        <f t="shared" si="6"/>
        <v>0.14143070936874488</v>
      </c>
      <c r="L60" s="41">
        <f>A60*Table!$AC$9/$AC$16</f>
        <v>14.311137522774672</v>
      </c>
      <c r="M60" s="41">
        <f>A60*Table!$AD$9/$AC$16</f>
        <v>4.9066757220941737</v>
      </c>
      <c r="N60" s="41">
        <f>ABS(A60*Table!$AE$9/$AC$16)</f>
        <v>6.1969043258877834</v>
      </c>
      <c r="O60" s="41">
        <f>($L60*(Table!$AC$10/Table!$AC$9)/(Table!$AC$12-Table!$AC$14))</f>
        <v>30.697420683772357</v>
      </c>
      <c r="P60" s="41">
        <f>ROUND(($N60*(Table!$AE$10/Table!$AE$9)/(Table!$AC$12-Table!$AC$13)),2)</f>
        <v>50.88</v>
      </c>
      <c r="Q60" s="41">
        <f>'Raw Data'!C60</f>
        <v>5.275550025472725E-3</v>
      </c>
      <c r="R60" s="41">
        <f>'Raw Data'!C60/'Raw Data'!I$30*100</f>
        <v>4.8497289996480751E-2</v>
      </c>
      <c r="S60" s="8">
        <f t="shared" si="7"/>
        <v>1.3323983169705471E-2</v>
      </c>
      <c r="T60" s="8">
        <f t="shared" si="8"/>
        <v>0.96733764898411656</v>
      </c>
      <c r="U60" s="139">
        <f t="shared" si="9"/>
        <v>7.6090794832960572E-4</v>
      </c>
      <c r="V60" s="139">
        <f t="shared" si="10"/>
        <v>2.1247386196622418E-3</v>
      </c>
      <c r="W60" s="139">
        <f t="shared" si="11"/>
        <v>3.4441853817509301E-3</v>
      </c>
      <c r="X60" s="44">
        <f t="shared" si="12"/>
        <v>1.2570396626708663E-2</v>
      </c>
      <c r="Z60" s="45"/>
      <c r="AS60" s="68"/>
      <c r="AT60" s="68"/>
    </row>
    <row r="61" spans="1:46" ht="12.4" customHeight="1" x14ac:dyDescent="0.2">
      <c r="A61" s="41">
        <v>70.33441162109375</v>
      </c>
      <c r="B61" s="45">
        <v>6.5860300170983467E-3</v>
      </c>
      <c r="C61" s="45">
        <f t="shared" si="1"/>
        <v>0.99341396998290166</v>
      </c>
      <c r="D61" s="89">
        <f t="shared" si="2"/>
        <v>2.9763789500348295E-3</v>
      </c>
      <c r="E61" s="84">
        <f>(2*Table!$AC$16*0.147)/A61</f>
        <v>1.3031328926012609</v>
      </c>
      <c r="F61" s="84">
        <f t="shared" si="3"/>
        <v>2.6062657852025217</v>
      </c>
      <c r="G61" s="41">
        <f>IF((('Raw Data'!C61)/('Raw Data'!C$136)*100)&lt;0,0,('Raw Data'!C61)/('Raw Data'!C$136)*100)</f>
        <v>0.63189361647564413</v>
      </c>
      <c r="H61" s="41">
        <f t="shared" si="4"/>
        <v>0.29771791929786739</v>
      </c>
      <c r="I61" s="109">
        <f t="shared" si="5"/>
        <v>4.2782508311501599E-2</v>
      </c>
      <c r="J61" s="84">
        <f>'Raw Data'!F61/I61</f>
        <v>6.9588701328629043E-2</v>
      </c>
      <c r="K61" s="150">
        <f t="shared" si="6"/>
        <v>0.1560724428317927</v>
      </c>
      <c r="L61" s="41">
        <f>A61*Table!$AC$9/$AC$16</f>
        <v>15.792710104123794</v>
      </c>
      <c r="M61" s="41">
        <f>A61*Table!$AD$9/$AC$16</f>
        <v>5.4146434642710153</v>
      </c>
      <c r="N61" s="41">
        <f>ABS(A61*Table!$AE$9/$AC$16)</f>
        <v>6.8384440723871975</v>
      </c>
      <c r="O61" s="41">
        <f>($L61*(Table!$AC$10/Table!$AC$9)/(Table!$AC$12-Table!$AC$14))</f>
        <v>33.875397048742592</v>
      </c>
      <c r="P61" s="41">
        <f>ROUND(($N61*(Table!$AE$10/Table!$AE$9)/(Table!$AC$12-Table!$AC$13)),2)</f>
        <v>56.14</v>
      </c>
      <c r="Q61" s="41">
        <f>'Raw Data'!C61</f>
        <v>9.9755500254727278E-3</v>
      </c>
      <c r="R61" s="41">
        <f>'Raw Data'!C61/'Raw Data'!I$30*100</f>
        <v>9.1703640402196959E-2</v>
      </c>
      <c r="S61" s="8">
        <f t="shared" si="7"/>
        <v>3.2959326788218793E-2</v>
      </c>
      <c r="T61" s="8">
        <f t="shared" si="8"/>
        <v>0.94915889047971291</v>
      </c>
      <c r="U61" s="139">
        <f t="shared" si="9"/>
        <v>1.3038232394154902E-3</v>
      </c>
      <c r="V61" s="139">
        <f t="shared" si="10"/>
        <v>5.2821137229393349E-3</v>
      </c>
      <c r="W61" s="139">
        <f t="shared" si="11"/>
        <v>6.9962570811385408E-3</v>
      </c>
      <c r="X61" s="44">
        <f t="shared" si="12"/>
        <v>1.9566653707847204E-2</v>
      </c>
      <c r="Z61" s="45"/>
      <c r="AS61" s="68"/>
      <c r="AT61" s="68"/>
    </row>
    <row r="62" spans="1:46" ht="12.4" customHeight="1" x14ac:dyDescent="0.2">
      <c r="A62" s="41">
        <v>77.341644287109375</v>
      </c>
      <c r="B62" s="45">
        <v>1.1018934836299158E-2</v>
      </c>
      <c r="C62" s="45">
        <f t="shared" si="1"/>
        <v>0.98898106516370088</v>
      </c>
      <c r="D62" s="89">
        <f t="shared" si="2"/>
        <v>4.432904819200811E-3</v>
      </c>
      <c r="E62" s="84">
        <f>(2*Table!$AC$16*0.147)/A62</f>
        <v>1.1850677097704256</v>
      </c>
      <c r="F62" s="84">
        <f t="shared" si="3"/>
        <v>2.3701354195408513</v>
      </c>
      <c r="G62" s="41">
        <f>IF((('Raw Data'!C62)/('Raw Data'!C$136)*100)&lt;0,0,('Raw Data'!C62)/('Raw Data'!C$136)*100)</f>
        <v>1.0753032835150211</v>
      </c>
      <c r="H62" s="41">
        <f t="shared" si="4"/>
        <v>0.44340966703937701</v>
      </c>
      <c r="I62" s="109">
        <f t="shared" si="5"/>
        <v>4.1245542215394504E-2</v>
      </c>
      <c r="J62" s="84">
        <f>'Raw Data'!F62/I62</f>
        <v>0.10750487039878905</v>
      </c>
      <c r="K62" s="150">
        <f t="shared" si="6"/>
        <v>0.17162153031925814</v>
      </c>
      <c r="L62" s="41">
        <f>A62*Table!$AC$9/$AC$16</f>
        <v>17.36609632540474</v>
      </c>
      <c r="M62" s="41">
        <f>A62*Table!$AD$9/$AC$16</f>
        <v>5.9540901687101959</v>
      </c>
      <c r="N62" s="41">
        <f>ABS(A62*Table!$AE$9/$AC$16)</f>
        <v>7.5197402911840472</v>
      </c>
      <c r="O62" s="41">
        <f>($L62*(Table!$AC$10/Table!$AC$9)/(Table!$AC$12-Table!$AC$14))</f>
        <v>37.250313868307046</v>
      </c>
      <c r="P62" s="41">
        <f>ROUND(($N62*(Table!$AE$10/Table!$AE$9)/(Table!$AC$12-Table!$AC$13)),2)</f>
        <v>61.74</v>
      </c>
      <c r="Q62" s="41">
        <f>'Raw Data'!C62</f>
        <v>1.6975550025472727E-2</v>
      </c>
      <c r="R62" s="41">
        <f>'Raw Data'!C62/'Raw Data'!I$30*100</f>
        <v>0.15605352398517852</v>
      </c>
      <c r="S62" s="8">
        <f t="shared" si="7"/>
        <v>4.9088359046283322E-2</v>
      </c>
      <c r="T62" s="8">
        <f t="shared" si="8"/>
        <v>0.92676789934776371</v>
      </c>
      <c r="U62" s="139">
        <f t="shared" si="9"/>
        <v>2.0177166573530961E-3</v>
      </c>
      <c r="V62" s="139">
        <f t="shared" si="10"/>
        <v>1.1053287312725212E-2</v>
      </c>
      <c r="W62" s="139">
        <f t="shared" si="11"/>
        <v>8.6173723152030632E-3</v>
      </c>
      <c r="X62" s="44">
        <f t="shared" si="12"/>
        <v>2.8184026023050267E-2</v>
      </c>
      <c r="Z62" s="45"/>
      <c r="AS62" s="68"/>
      <c r="AT62" s="68"/>
    </row>
    <row r="63" spans="1:46" x14ac:dyDescent="0.2">
      <c r="A63" s="41">
        <v>83.727592468261719</v>
      </c>
      <c r="B63" s="45">
        <v>1.8618200240643406E-2</v>
      </c>
      <c r="C63" s="45">
        <f t="shared" si="1"/>
        <v>0.98138179975935658</v>
      </c>
      <c r="D63" s="89">
        <f t="shared" si="2"/>
        <v>7.5992654043442482E-3</v>
      </c>
      <c r="E63" s="84">
        <f>(2*Table!$AC$16*0.147)/A63</f>
        <v>1.0946819628182545</v>
      </c>
      <c r="F63" s="84">
        <f t="shared" si="3"/>
        <v>2.1893639256365089</v>
      </c>
      <c r="G63" s="41">
        <f>IF((('Raw Data'!C63)/('Raw Data'!C$136)*100)&lt;0,0,('Raw Data'!C63)/('Raw Data'!C$136)*100)</f>
        <v>1.8354341412968096</v>
      </c>
      <c r="H63" s="41">
        <f t="shared" si="4"/>
        <v>0.76013085778178846</v>
      </c>
      <c r="I63" s="109">
        <f t="shared" si="5"/>
        <v>3.4455202579288288E-2</v>
      </c>
      <c r="J63" s="84">
        <f>'Raw Data'!F63/I63</f>
        <v>0.22061424716124542</v>
      </c>
      <c r="K63" s="150">
        <f t="shared" si="6"/>
        <v>0.18579198414773351</v>
      </c>
      <c r="L63" s="41">
        <f>A63*Table!$AC$9/$AC$16</f>
        <v>18.799980906798602</v>
      </c>
      <c r="M63" s="41">
        <f>A63*Table!$AD$9/$AC$16</f>
        <v>6.4457077394738063</v>
      </c>
      <c r="N63" s="41">
        <f>ABS(A63*Table!$AE$9/$AC$16)</f>
        <v>8.1406305279749986</v>
      </c>
      <c r="O63" s="41">
        <f>($L63*(Table!$AC$10/Table!$AC$9)/(Table!$AC$12-Table!$AC$14))</f>
        <v>40.325999371082375</v>
      </c>
      <c r="P63" s="41">
        <f>ROUND(($N63*(Table!$AE$10/Table!$AE$9)/(Table!$AC$12-Table!$AC$13)),2)</f>
        <v>66.84</v>
      </c>
      <c r="Q63" s="41">
        <f>'Raw Data'!C63</f>
        <v>2.8975550025472724E-2</v>
      </c>
      <c r="R63" s="41">
        <f>'Raw Data'!C63/'Raw Data'!I$30*100</f>
        <v>0.2663676101274326</v>
      </c>
      <c r="S63" s="8">
        <f t="shared" si="7"/>
        <v>8.4151472650771414E-2</v>
      </c>
      <c r="T63" s="8">
        <f t="shared" si="8"/>
        <v>0.89401527389327917</v>
      </c>
      <c r="U63" s="139">
        <f t="shared" si="9"/>
        <v>3.1813599588260406E-3</v>
      </c>
      <c r="V63" s="139">
        <f t="shared" si="10"/>
        <v>2.3872129323307845E-2</v>
      </c>
      <c r="W63" s="139">
        <f t="shared" si="11"/>
        <v>1.2605139548242916E-2</v>
      </c>
      <c r="X63" s="44">
        <f t="shared" si="12"/>
        <v>4.0789165571293182E-2</v>
      </c>
      <c r="AS63" s="68"/>
      <c r="AT63" s="68"/>
    </row>
    <row r="64" spans="1:46" x14ac:dyDescent="0.2">
      <c r="A64" s="41">
        <v>91.781661987304688</v>
      </c>
      <c r="B64" s="45">
        <v>3.6603128364258122E-2</v>
      </c>
      <c r="C64" s="45">
        <f t="shared" si="1"/>
        <v>0.96339687163574184</v>
      </c>
      <c r="D64" s="89">
        <f t="shared" si="2"/>
        <v>1.7984928123614716E-2</v>
      </c>
      <c r="E64" s="84">
        <f>(2*Table!$AC$16*0.147)/A64</f>
        <v>0.99862089311350066</v>
      </c>
      <c r="F64" s="84">
        <f t="shared" si="3"/>
        <v>1.9972417862270013</v>
      </c>
      <c r="G64" s="41">
        <f>IF((('Raw Data'!C64)/('Raw Data'!C$136)*100)&lt;0,0,('Raw Data'!C64)/('Raw Data'!C$136)*100)</f>
        <v>3.6344105047137107</v>
      </c>
      <c r="H64" s="41">
        <f t="shared" si="4"/>
        <v>1.7989763634169011</v>
      </c>
      <c r="I64" s="109">
        <f t="shared" si="5"/>
        <v>3.9887314121599536E-2</v>
      </c>
      <c r="J64" s="84">
        <f>'Raw Data'!F64/I64</f>
        <v>0.45101466544791252</v>
      </c>
      <c r="K64" s="150">
        <f t="shared" si="6"/>
        <v>0.20366400831914391</v>
      </c>
      <c r="L64" s="41">
        <f>A64*Table!$AC$9/$AC$16</f>
        <v>20.608421215618339</v>
      </c>
      <c r="M64" s="41">
        <f>A64*Table!$AD$9/$AC$16</f>
        <v>7.0657444167834305</v>
      </c>
      <c r="N64" s="41">
        <f>ABS(A64*Table!$AE$9/$AC$16)</f>
        <v>8.9237081523078334</v>
      </c>
      <c r="O64" s="41">
        <f>($L64*(Table!$AC$10/Table!$AC$9)/(Table!$AC$12-Table!$AC$14))</f>
        <v>44.205107712609056</v>
      </c>
      <c r="P64" s="41">
        <f>ROUND(($N64*(Table!$AE$10/Table!$AE$9)/(Table!$AC$12-Table!$AC$13)),2)</f>
        <v>73.27</v>
      </c>
      <c r="Q64" s="41">
        <f>'Raw Data'!C64</f>
        <v>5.7375550025472732E-2</v>
      </c>
      <c r="R64" s="41">
        <f>'Raw Data'!C64/'Raw Data'!I$30*100</f>
        <v>0.52744428066410076</v>
      </c>
      <c r="S64" s="8">
        <f t="shared" si="7"/>
        <v>0.19915848527349231</v>
      </c>
      <c r="T64" s="8">
        <f t="shared" si="8"/>
        <v>0.8295080154803256</v>
      </c>
      <c r="U64" s="139">
        <f t="shared" si="9"/>
        <v>5.7467283686479468E-3</v>
      </c>
      <c r="V64" s="139">
        <f t="shared" si="10"/>
        <v>6.4886335572542725E-2</v>
      </c>
      <c r="W64" s="139">
        <f t="shared" si="11"/>
        <v>2.4826192797881914E-2</v>
      </c>
      <c r="X64" s="44">
        <f t="shared" si="12"/>
        <v>6.5615358369175092E-2</v>
      </c>
      <c r="AS64" s="68"/>
      <c r="AT64" s="68"/>
    </row>
    <row r="65" spans="1:46" x14ac:dyDescent="0.2">
      <c r="A65" s="41">
        <v>100.59269714355469</v>
      </c>
      <c r="B65" s="45">
        <v>7.0419859413590011E-2</v>
      </c>
      <c r="C65" s="45">
        <f t="shared" si="1"/>
        <v>0.92958014058641003</v>
      </c>
      <c r="D65" s="89">
        <f t="shared" si="2"/>
        <v>3.3816731049331888E-2</v>
      </c>
      <c r="E65" s="84">
        <f>(2*Table!$AC$16*0.147)/A65</f>
        <v>0.91115048972594614</v>
      </c>
      <c r="F65" s="84">
        <f t="shared" si="3"/>
        <v>1.8223009794518923</v>
      </c>
      <c r="G65" s="41">
        <f>IF((('Raw Data'!C65)/('Raw Data'!C$136)*100)&lt;0,0,('Raw Data'!C65)/('Raw Data'!C$136)*100)</f>
        <v>7.0169928218426696</v>
      </c>
      <c r="H65" s="41">
        <f t="shared" si="4"/>
        <v>3.3825823171289588</v>
      </c>
      <c r="I65" s="109">
        <f t="shared" si="5"/>
        <v>3.9810535175595047E-2</v>
      </c>
      <c r="J65" s="84">
        <f>'Raw Data'!F65/I65</f>
        <v>0.84967014440001176</v>
      </c>
      <c r="K65" s="150">
        <f t="shared" si="6"/>
        <v>0.22321574336629293</v>
      </c>
      <c r="L65" s="41">
        <f>A65*Table!$AC$9/$AC$16</f>
        <v>22.586828665580818</v>
      </c>
      <c r="M65" s="41">
        <f>A65*Table!$AD$9/$AC$16</f>
        <v>7.7440555424848512</v>
      </c>
      <c r="N65" s="41">
        <f>ABS(A65*Table!$AE$9/$AC$16)</f>
        <v>9.7803837076597802</v>
      </c>
      <c r="O65" s="41">
        <f>($L65*(Table!$AC$10/Table!$AC$9)/(Table!$AC$12-Table!$AC$14))</f>
        <v>48.448795936466794</v>
      </c>
      <c r="P65" s="41">
        <f>ROUND(($N65*(Table!$AE$10/Table!$AE$9)/(Table!$AC$12-Table!$AC$13)),2)</f>
        <v>80.3</v>
      </c>
      <c r="Q65" s="41">
        <f>'Raw Data'!C65</f>
        <v>0.11077555002547271</v>
      </c>
      <c r="R65" s="41">
        <f>'Raw Data'!C65/'Raw Data'!I$30*100</f>
        <v>1.0183419639971314</v>
      </c>
      <c r="S65" s="8">
        <f t="shared" si="7"/>
        <v>0.37447405329593264</v>
      </c>
      <c r="T65" s="8">
        <f t="shared" si="8"/>
        <v>0.72853381311150711</v>
      </c>
      <c r="U65" s="139">
        <f t="shared" si="9"/>
        <v>1.0123418428117771E-2</v>
      </c>
      <c r="V65" s="139">
        <f t="shared" si="10"/>
        <v>0.1690367640498629</v>
      </c>
      <c r="W65" s="139">
        <f t="shared" si="11"/>
        <v>3.8860820895114126E-2</v>
      </c>
      <c r="X65" s="44">
        <f t="shared" si="12"/>
        <v>0.10447617926428922</v>
      </c>
      <c r="AS65" s="68"/>
      <c r="AT65" s="68"/>
    </row>
    <row r="66" spans="1:46" x14ac:dyDescent="0.2">
      <c r="A66" s="41">
        <v>110.09821319580078</v>
      </c>
      <c r="B66" s="45">
        <v>0.13254385409410424</v>
      </c>
      <c r="C66" s="45">
        <f t="shared" si="1"/>
        <v>0.86745614590589581</v>
      </c>
      <c r="D66" s="89">
        <f t="shared" si="2"/>
        <v>6.212399468051423E-2</v>
      </c>
      <c r="E66" s="84">
        <f>(2*Table!$AC$16*0.147)/A66</f>
        <v>0.83248476614422862</v>
      </c>
      <c r="F66" s="84">
        <f t="shared" si="3"/>
        <v>1.6649695322884572</v>
      </c>
      <c r="G66" s="41">
        <f>IF((('Raw Data'!C66)/('Raw Data'!C$136)*100)&lt;0,0,('Raw Data'!C66)/('Raw Data'!C$136)*100)</f>
        <v>13.231062584208795</v>
      </c>
      <c r="H66" s="41">
        <f t="shared" si="4"/>
        <v>6.2140697623661252</v>
      </c>
      <c r="I66" s="109">
        <f t="shared" si="5"/>
        <v>3.9213817950301121E-2</v>
      </c>
      <c r="J66" s="84">
        <f>'Raw Data'!F66/I66</f>
        <v>1.5846632863552648</v>
      </c>
      <c r="K66" s="150">
        <f t="shared" si="6"/>
        <v>0.24430853530778321</v>
      </c>
      <c r="L66" s="41">
        <f>A66*Table!$AC$9/$AC$16</f>
        <v>24.721173091634085</v>
      </c>
      <c r="M66" s="41">
        <f>A66*Table!$AD$9/$AC$16</f>
        <v>8.4758307742745433</v>
      </c>
      <c r="N66" s="41">
        <f>ABS(A66*Table!$AE$9/$AC$16)</f>
        <v>10.704581954353705</v>
      </c>
      <c r="O66" s="41">
        <f>($L66*(Table!$AC$10/Table!$AC$9)/(Table!$AC$12-Table!$AC$14))</f>
        <v>53.026969308524428</v>
      </c>
      <c r="P66" s="41">
        <f>ROUND(($N66*(Table!$AE$10/Table!$AE$9)/(Table!$AC$12-Table!$AC$13)),2)</f>
        <v>87.89</v>
      </c>
      <c r="Q66" s="41">
        <f>'Raw Data'!C66</f>
        <v>0.20887555002547273</v>
      </c>
      <c r="R66" s="41">
        <f>'Raw Data'!C66/'Raw Data'!I$30*100</f>
        <v>1.9201596182100586</v>
      </c>
      <c r="S66" s="8">
        <f t="shared" si="7"/>
        <v>0.68793828892005637</v>
      </c>
      <c r="T66" s="8">
        <f t="shared" si="8"/>
        <v>0.57368404987588573</v>
      </c>
      <c r="U66" s="139">
        <f t="shared" si="9"/>
        <v>1.7440424894046281E-2</v>
      </c>
      <c r="V66" s="139">
        <f t="shared" si="10"/>
        <v>0.42407813987826581</v>
      </c>
      <c r="W66" s="139">
        <f t="shared" si="11"/>
        <v>5.959531022360004E-2</v>
      </c>
      <c r="X66" s="44">
        <f t="shared" si="12"/>
        <v>0.16407148948788924</v>
      </c>
      <c r="AS66" s="68"/>
      <c r="AT66" s="68"/>
    </row>
    <row r="67" spans="1:46" x14ac:dyDescent="0.2">
      <c r="A67" s="41">
        <v>120.128662109375</v>
      </c>
      <c r="B67" s="45">
        <v>0.20777658159711229</v>
      </c>
      <c r="C67" s="45">
        <f t="shared" si="1"/>
        <v>0.79222341840288768</v>
      </c>
      <c r="D67" s="89">
        <f t="shared" si="2"/>
        <v>7.5232727503008051E-2</v>
      </c>
      <c r="E67" s="84">
        <f>(2*Table!$AC$16*0.147)/A67</f>
        <v>0.7629743281562007</v>
      </c>
      <c r="F67" s="84">
        <f t="shared" si="3"/>
        <v>1.5259486563124014</v>
      </c>
      <c r="G67" s="41">
        <f>IF((('Raw Data'!C67)/('Raw Data'!C$136)*100)&lt;0,0,('Raw Data'!C67)/('Raw Data'!C$136)*100)</f>
        <v>20.756358076248507</v>
      </c>
      <c r="H67" s="41">
        <f t="shared" si="4"/>
        <v>7.5252954920397119</v>
      </c>
      <c r="I67" s="109">
        <f t="shared" si="5"/>
        <v>3.7866369515356324E-2</v>
      </c>
      <c r="J67" s="84">
        <f>'Raw Data'!F67/I67</f>
        <v>1.9873295455451321</v>
      </c>
      <c r="K67" s="150">
        <f t="shared" si="6"/>
        <v>0.26656615613035556</v>
      </c>
      <c r="L67" s="41">
        <f>A67*Table!$AC$9/$AC$16</f>
        <v>26.97338460880264</v>
      </c>
      <c r="M67" s="41">
        <f>A67*Table!$AD$9/$AC$16</f>
        <v>9.248017580160905</v>
      </c>
      <c r="N67" s="41">
        <f>ABS(A67*Table!$AE$9/$AC$16)</f>
        <v>11.679818148635635</v>
      </c>
      <c r="O67" s="41">
        <f>($L67*(Table!$AC$10/Table!$AC$9)/(Table!$AC$12-Table!$AC$14))</f>
        <v>57.857967843849515</v>
      </c>
      <c r="P67" s="41">
        <f>ROUND(($N67*(Table!$AE$10/Table!$AE$9)/(Table!$AC$12-Table!$AC$13)),2)</f>
        <v>95.89</v>
      </c>
      <c r="Q67" s="41">
        <f>'Raw Data'!C67</f>
        <v>0.32767555002547277</v>
      </c>
      <c r="R67" s="41">
        <f>'Raw Data'!C67/'Raw Data'!I$30*100</f>
        <v>3.0122690710183746</v>
      </c>
      <c r="S67" s="8">
        <f t="shared" si="7"/>
        <v>0.833099579242637</v>
      </c>
      <c r="T67" s="8">
        <f t="shared" si="8"/>
        <v>0.41616784487937075</v>
      </c>
      <c r="U67" s="139">
        <f t="shared" si="9"/>
        <v>2.5075356855932995E-2</v>
      </c>
      <c r="V67" s="139">
        <f t="shared" si="10"/>
        <v>0.78360965710456032</v>
      </c>
      <c r="W67" s="139">
        <f t="shared" si="11"/>
        <v>6.0621514078311914E-2</v>
      </c>
      <c r="X67" s="44">
        <f t="shared" si="12"/>
        <v>0.22469300356620114</v>
      </c>
      <c r="AS67" s="68"/>
      <c r="AT67" s="68"/>
    </row>
    <row r="68" spans="1:46" x14ac:dyDescent="0.2">
      <c r="A68" s="41">
        <v>132.27668762207031</v>
      </c>
      <c r="B68" s="45">
        <v>0.29808118548540308</v>
      </c>
      <c r="C68" s="45">
        <f t="shared" si="1"/>
        <v>0.70191881451459692</v>
      </c>
      <c r="D68" s="89">
        <f t="shared" si="2"/>
        <v>9.0304603888290785E-2</v>
      </c>
      <c r="E68" s="84">
        <f>(2*Table!$AC$16*0.147)/A68</f>
        <v>0.692904297143218</v>
      </c>
      <c r="F68" s="84">
        <f t="shared" si="3"/>
        <v>1.385808594286436</v>
      </c>
      <c r="G68" s="41">
        <f>IF((('Raw Data'!C68)/('Raw Data'!C$136)*100)&lt;0,0,('Raw Data'!C68)/('Raw Data'!C$136)*100)</f>
        <v>29.789246436222093</v>
      </c>
      <c r="H68" s="41">
        <f t="shared" si="4"/>
        <v>9.0328883599735867</v>
      </c>
      <c r="I68" s="109">
        <f t="shared" si="5"/>
        <v>4.1836670787841646E-2</v>
      </c>
      <c r="J68" s="84">
        <f>'Raw Data'!F68/I68</f>
        <v>2.1590839304064984</v>
      </c>
      <c r="K68" s="150">
        <f t="shared" si="6"/>
        <v>0.29352269097084438</v>
      </c>
      <c r="L68" s="41">
        <f>A68*Table!$AC$9/$AC$16</f>
        <v>29.701071395933731</v>
      </c>
      <c r="M68" s="41">
        <f>A68*Table!$AD$9/$AC$16</f>
        <v>10.183224478605851</v>
      </c>
      <c r="N68" s="41">
        <f>ABS(A68*Table!$AE$9/$AC$16)</f>
        <v>12.860941174246976</v>
      </c>
      <c r="O68" s="41">
        <f>($L68*(Table!$AC$10/Table!$AC$9)/(Table!$AC$12-Table!$AC$14))</f>
        <v>63.708861853139716</v>
      </c>
      <c r="P68" s="41">
        <f>ROUND(($N68*(Table!$AE$10/Table!$AE$9)/(Table!$AC$12-Table!$AC$13)),2)</f>
        <v>105.59</v>
      </c>
      <c r="Q68" s="41">
        <f>'Raw Data'!C68</f>
        <v>0.47027555002547272</v>
      </c>
      <c r="R68" s="41">
        <f>'Raw Data'!C68/'Raw Data'!I$30*100</f>
        <v>4.3231681280088274</v>
      </c>
      <c r="S68" s="8">
        <f t="shared" si="7"/>
        <v>1</v>
      </c>
      <c r="T68" s="8">
        <f t="shared" si="8"/>
        <v>0.26022875930623257</v>
      </c>
      <c r="U68" s="139">
        <f t="shared" si="9"/>
        <v>3.2682766749955329E-2</v>
      </c>
      <c r="V68" s="139">
        <f t="shared" si="10"/>
        <v>1.2265521299768067</v>
      </c>
      <c r="W68" s="139">
        <f t="shared" si="11"/>
        <v>6.0014545624942114E-2</v>
      </c>
      <c r="X68" s="44">
        <f t="shared" si="12"/>
        <v>0.28470754919114327</v>
      </c>
      <c r="AS68" s="68"/>
      <c r="AT68" s="68"/>
    </row>
    <row r="69" spans="1:46" x14ac:dyDescent="0.2">
      <c r="A69" s="41">
        <v>143.83061218261719</v>
      </c>
      <c r="B69" s="45">
        <v>0.36216832372870622</v>
      </c>
      <c r="C69" s="45">
        <f t="shared" si="1"/>
        <v>0.63783167627129378</v>
      </c>
      <c r="D69" s="89">
        <f t="shared" si="2"/>
        <v>6.4087138243303143E-2</v>
      </c>
      <c r="E69" s="84">
        <f>(2*Table!$AC$16*0.147)/A69</f>
        <v>0.63724323962990626</v>
      </c>
      <c r="F69" s="84">
        <f t="shared" si="3"/>
        <v>1.2744864792598125</v>
      </c>
      <c r="G69" s="41">
        <f>IF((('Raw Data'!C69)/('Raw Data'!C$136)*100)&lt;0,0,('Raw Data'!C69)/('Raw Data'!C$136)*100)</f>
        <v>36.199683336848516</v>
      </c>
      <c r="H69" s="41">
        <f t="shared" si="4"/>
        <v>6.4104369006264221</v>
      </c>
      <c r="I69" s="109">
        <f t="shared" si="5"/>
        <v>3.6368017846584888E-2</v>
      </c>
      <c r="J69" s="84">
        <f>'Raw Data'!F69/I69</f>
        <v>1.7626577636615375</v>
      </c>
      <c r="K69" s="150">
        <f t="shared" si="6"/>
        <v>0.31916091255963486</v>
      </c>
      <c r="L69" s="41">
        <f>A69*Table!$AC$9/$AC$16</f>
        <v>32.295360264555036</v>
      </c>
      <c r="M69" s="41">
        <f>A69*Table!$AD$9/$AC$16</f>
        <v>11.072694947847442</v>
      </c>
      <c r="N69" s="41">
        <f>ABS(A69*Table!$AE$9/$AC$16)</f>
        <v>13.9843012067376</v>
      </c>
      <c r="O69" s="41">
        <f>($L69*(Table!$AC$10/Table!$AC$9)/(Table!$AC$12-Table!$AC$14))</f>
        <v>69.273617041087604</v>
      </c>
      <c r="P69" s="41">
        <f>ROUND(($N69*(Table!$AE$10/Table!$AE$9)/(Table!$AC$12-Table!$AC$13)),2)</f>
        <v>114.81</v>
      </c>
      <c r="Q69" s="41">
        <f>'Raw Data'!C69</f>
        <v>0.57147555002547268</v>
      </c>
      <c r="R69" s="41">
        <f>'Raw Data'!C69/'Raw Data'!I$30*100</f>
        <v>5.2534835878085033</v>
      </c>
      <c r="S69" s="8">
        <f t="shared" si="7"/>
        <v>0.70967741935483875</v>
      </c>
      <c r="T69" s="8">
        <f t="shared" si="8"/>
        <v>0.16662787873413654</v>
      </c>
      <c r="U69" s="139">
        <f t="shared" si="9"/>
        <v>3.6525490005829366E-2</v>
      </c>
      <c r="V69" s="139">
        <f t="shared" si="10"/>
        <v>1.4802082408723689</v>
      </c>
      <c r="W69" s="139">
        <f t="shared" si="11"/>
        <v>3.6023132346727417E-2</v>
      </c>
      <c r="X69" s="44">
        <f t="shared" si="12"/>
        <v>0.32073068153787071</v>
      </c>
      <c r="AS69" s="68"/>
      <c r="AT69" s="68"/>
    </row>
    <row r="70" spans="1:46" x14ac:dyDescent="0.2">
      <c r="A70" s="41">
        <v>157.7469482421875</v>
      </c>
      <c r="B70" s="45">
        <v>0.39592172756633526</v>
      </c>
      <c r="C70" s="45">
        <f t="shared" si="1"/>
        <v>0.60407827243366474</v>
      </c>
      <c r="D70" s="89">
        <f t="shared" si="2"/>
        <v>3.3753403837629037E-2</v>
      </c>
      <c r="E70" s="84">
        <f>(2*Table!$AC$16*0.147)/A70</f>
        <v>0.58102604384134515</v>
      </c>
      <c r="F70" s="84">
        <f t="shared" si="3"/>
        <v>1.1620520876826903</v>
      </c>
      <c r="G70" s="41">
        <f>IF((('Raw Data'!C70)/('Raw Data'!C$136)*100)&lt;0,0,('Raw Data'!C70)/('Raw Data'!C$136)*100)</f>
        <v>39.575931230162624</v>
      </c>
      <c r="H70" s="41">
        <f t="shared" si="4"/>
        <v>3.3762478933141082</v>
      </c>
      <c r="I70" s="109">
        <f t="shared" si="5"/>
        <v>4.0109637243206403E-2</v>
      </c>
      <c r="J70" s="84">
        <f>'Raw Data'!F70/I70</f>
        <v>0.84175478148607907</v>
      </c>
      <c r="K70" s="150">
        <f t="shared" si="6"/>
        <v>0.35004133814400018</v>
      </c>
      <c r="L70" s="41">
        <f>A70*Table!$AC$9/$AC$16</f>
        <v>35.420099009571366</v>
      </c>
      <c r="M70" s="41">
        <f>A70*Table!$AD$9/$AC$16</f>
        <v>12.144033946138755</v>
      </c>
      <c r="N70" s="41">
        <f>ABS(A70*Table!$AE$9/$AC$16)</f>
        <v>15.337352773424422</v>
      </c>
      <c r="O70" s="41">
        <f>($L70*(Table!$AC$10/Table!$AC$9)/(Table!$AC$12-Table!$AC$14))</f>
        <v>75.976188351718946</v>
      </c>
      <c r="P70" s="41">
        <f>ROUND(($N70*(Table!$AE$10/Table!$AE$9)/(Table!$AC$12-Table!$AC$13)),2)</f>
        <v>125.92</v>
      </c>
      <c r="Q70" s="41">
        <f>'Raw Data'!C70</f>
        <v>0.62477555002547269</v>
      </c>
      <c r="R70" s="41">
        <f>'Raw Data'!C70/'Raw Data'!I$30*100</f>
        <v>5.7434619870903481</v>
      </c>
      <c r="S70" s="8">
        <f t="shared" si="7"/>
        <v>0.37377279102384303</v>
      </c>
      <c r="T70" s="8">
        <f t="shared" si="8"/>
        <v>0.1256445380245419</v>
      </c>
      <c r="U70" s="139">
        <f t="shared" si="9"/>
        <v>3.6409338190634667E-2</v>
      </c>
      <c r="V70" s="139">
        <f t="shared" si="10"/>
        <v>1.4722572949684309</v>
      </c>
      <c r="W70" s="139">
        <f t="shared" si="11"/>
        <v>1.5772803603654097E-2</v>
      </c>
      <c r="X70" s="44">
        <f t="shared" si="12"/>
        <v>0.33650348514152478</v>
      </c>
      <c r="AS70" s="68"/>
      <c r="AT70" s="68"/>
    </row>
    <row r="71" spans="1:46" x14ac:dyDescent="0.2">
      <c r="A71" s="41">
        <v>172.37522888183594</v>
      </c>
      <c r="B71" s="45">
        <v>0.4244189728326262</v>
      </c>
      <c r="C71" s="45">
        <f t="shared" si="1"/>
        <v>0.5755810271673738</v>
      </c>
      <c r="D71" s="89">
        <f t="shared" si="2"/>
        <v>2.8497245266290938E-2</v>
      </c>
      <c r="E71" s="84">
        <f>(2*Table!$AC$16*0.147)/A71</f>
        <v>0.53171842531987967</v>
      </c>
      <c r="F71" s="84">
        <f t="shared" si="3"/>
        <v>1.0634368506397593</v>
      </c>
      <c r="G71" s="41">
        <f>IF((('Raw Data'!C71)/('Raw Data'!C$136)*100)&lt;0,0,('Raw Data'!C71)/('Raw Data'!C$136)*100)</f>
        <v>42.426421946844343</v>
      </c>
      <c r="H71" s="41">
        <f t="shared" si="4"/>
        <v>2.8504907166817191</v>
      </c>
      <c r="I71" s="109">
        <f t="shared" si="5"/>
        <v>3.851388966883626E-2</v>
      </c>
      <c r="J71" s="84">
        <f>'Raw Data'!F71/I71</f>
        <v>0.74012018552055137</v>
      </c>
      <c r="K71" s="150">
        <f t="shared" si="6"/>
        <v>0.38250157263289208</v>
      </c>
      <c r="L71" s="41">
        <f>A71*Table!$AC$9/$AC$16</f>
        <v>38.704695981936595</v>
      </c>
      <c r="M71" s="41">
        <f>A71*Table!$AD$9/$AC$16</f>
        <v>13.270181479521119</v>
      </c>
      <c r="N71" s="41">
        <f>ABS(A71*Table!$AE$9/$AC$16)</f>
        <v>16.759624983055289</v>
      </c>
      <c r="O71" s="41">
        <f>($L71*(Table!$AC$10/Table!$AC$9)/(Table!$AC$12-Table!$AC$14))</f>
        <v>83.021655902909913</v>
      </c>
      <c r="P71" s="41">
        <f>ROUND(($N71*(Table!$AE$10/Table!$AE$9)/(Table!$AC$12-Table!$AC$13)),2)</f>
        <v>137.6</v>
      </c>
      <c r="Q71" s="41">
        <f>'Raw Data'!C71</f>
        <v>0.66977555002547273</v>
      </c>
      <c r="R71" s="41">
        <f>'Raw Data'!C71/'Raw Data'!I$30*100</f>
        <v>6.1571398101238017</v>
      </c>
      <c r="S71" s="8">
        <f t="shared" si="7"/>
        <v>0.31556802244039289</v>
      </c>
      <c r="T71" s="8">
        <f t="shared" si="8"/>
        <v>9.6666773303888842E-2</v>
      </c>
      <c r="U71" s="139">
        <f t="shared" si="9"/>
        <v>3.5719400345768655E-2</v>
      </c>
      <c r="V71" s="139">
        <f t="shared" si="10"/>
        <v>1.4253903990093133</v>
      </c>
      <c r="W71" s="139">
        <f t="shared" si="11"/>
        <v>1.1152350782003304E-2</v>
      </c>
      <c r="X71" s="44">
        <f t="shared" si="12"/>
        <v>0.34765583592352811</v>
      </c>
      <c r="AS71" s="68"/>
      <c r="AT71" s="68"/>
    </row>
    <row r="72" spans="1:46" x14ac:dyDescent="0.2">
      <c r="A72" s="41">
        <v>189.33889770507812</v>
      </c>
      <c r="B72" s="45">
        <v>0.44898993097333922</v>
      </c>
      <c r="C72" s="45">
        <f t="shared" si="1"/>
        <v>0.55101006902666083</v>
      </c>
      <c r="D72" s="89">
        <f t="shared" si="2"/>
        <v>2.4570958140713028E-2</v>
      </c>
      <c r="E72" s="84">
        <f>(2*Table!$AC$16*0.147)/A72</f>
        <v>0.48407953345101479</v>
      </c>
      <c r="F72" s="84">
        <f t="shared" si="3"/>
        <v>0.96815906690202957</v>
      </c>
      <c r="G72" s="41">
        <f>IF((('Raw Data'!C72)/('Raw Data'!C$136)*100)&lt;0,0,('Raw Data'!C72)/('Raw Data'!C$136)*100)</f>
        <v>44.884178387005456</v>
      </c>
      <c r="H72" s="41">
        <f t="shared" si="4"/>
        <v>2.4577564401611127</v>
      </c>
      <c r="I72" s="109">
        <f t="shared" si="5"/>
        <v>4.0764988563582905E-2</v>
      </c>
      <c r="J72" s="84">
        <f>'Raw Data'!F72/I72</f>
        <v>0.6029086544026977</v>
      </c>
      <c r="K72" s="150">
        <f t="shared" si="6"/>
        <v>0.42014404623309648</v>
      </c>
      <c r="L72" s="41">
        <f>A72*Table!$AC$9/$AC$16</f>
        <v>42.513675084101735</v>
      </c>
      <c r="M72" s="41">
        <f>A72*Table!$AD$9/$AC$16</f>
        <v>14.576117171692022</v>
      </c>
      <c r="N72" s="41">
        <f>ABS(A72*Table!$AE$9/$AC$16)</f>
        <v>18.408961315534818</v>
      </c>
      <c r="O72" s="41">
        <f>($L72*(Table!$AC$10/Table!$AC$9)/(Table!$AC$12-Table!$AC$14))</f>
        <v>91.191924247322476</v>
      </c>
      <c r="P72" s="41">
        <f>ROUND(($N72*(Table!$AE$10/Table!$AE$9)/(Table!$AC$12-Table!$AC$13)),2)</f>
        <v>151.13999999999999</v>
      </c>
      <c r="Q72" s="41">
        <f>'Raw Data'!C72</f>
        <v>0.70857555002547268</v>
      </c>
      <c r="R72" s="41">
        <f>'Raw Data'!C72/'Raw Data'!I$30*100</f>
        <v>6.5138220219837564</v>
      </c>
      <c r="S72" s="8">
        <f t="shared" si="7"/>
        <v>0.27208976157082715</v>
      </c>
      <c r="T72" s="8">
        <f t="shared" si="8"/>
        <v>7.5958012271333364E-2</v>
      </c>
      <c r="U72" s="139">
        <f t="shared" si="9"/>
        <v>3.4402978473709864E-2</v>
      </c>
      <c r="V72" s="139">
        <f t="shared" si="10"/>
        <v>1.3376940814958065</v>
      </c>
      <c r="W72" s="139">
        <f t="shared" si="11"/>
        <v>7.9699510822218555E-3</v>
      </c>
      <c r="X72" s="44">
        <f t="shared" si="12"/>
        <v>0.35562578700574998</v>
      </c>
      <c r="AS72" s="68"/>
      <c r="AT72" s="68"/>
    </row>
    <row r="73" spans="1:46" x14ac:dyDescent="0.2">
      <c r="A73" s="41">
        <v>206.09878540039063</v>
      </c>
      <c r="B73" s="45">
        <v>0.47140776391615474</v>
      </c>
      <c r="C73" s="45">
        <f t="shared" si="1"/>
        <v>0.52859223608384531</v>
      </c>
      <c r="D73" s="89">
        <f t="shared" si="2"/>
        <v>2.2417832942815519E-2</v>
      </c>
      <c r="E73" s="84">
        <f>(2*Table!$AC$16*0.147)/A73</f>
        <v>0.444714339714056</v>
      </c>
      <c r="F73" s="84">
        <f t="shared" si="3"/>
        <v>0.88942867942811199</v>
      </c>
      <c r="G73" s="41">
        <f>IF((('Raw Data'!C73)/('Raw Data'!C$136)*100)&lt;0,0,('Raw Data'!C73)/('Raw Data'!C$136)*100)</f>
        <v>47.126564417461722</v>
      </c>
      <c r="H73" s="41">
        <f t="shared" si="4"/>
        <v>2.2423860304562666</v>
      </c>
      <c r="I73" s="109">
        <f t="shared" si="5"/>
        <v>3.6835587954921256E-2</v>
      </c>
      <c r="J73" s="84">
        <f>'Raw Data'!F73/I73</f>
        <v>0.60875532466061488</v>
      </c>
      <c r="K73" s="150">
        <f t="shared" si="6"/>
        <v>0.45733432839946414</v>
      </c>
      <c r="L73" s="41">
        <f>A73*Table!$AC$9/$AC$16</f>
        <v>46.276897689497943</v>
      </c>
      <c r="M73" s="41">
        <f>A73*Table!$AD$9/$AC$16</f>
        <v>15.866364922113579</v>
      </c>
      <c r="N73" s="41">
        <f>ABS(A73*Table!$AE$9/$AC$16)</f>
        <v>20.038484503719307</v>
      </c>
      <c r="O73" s="41">
        <f>($L73*(Table!$AC$10/Table!$AC$9)/(Table!$AC$12-Table!$AC$14))</f>
        <v>99.264044808017914</v>
      </c>
      <c r="P73" s="41">
        <f>ROUND(($N73*(Table!$AE$10/Table!$AE$9)/(Table!$AC$12-Table!$AC$13)),2)</f>
        <v>164.52</v>
      </c>
      <c r="Q73" s="41">
        <f>'Raw Data'!C73</f>
        <v>0.74397555002547267</v>
      </c>
      <c r="R73" s="41">
        <f>'Raw Data'!C73/'Raw Data'!I$30*100</f>
        <v>6.8392485761034054</v>
      </c>
      <c r="S73" s="8">
        <f t="shared" si="7"/>
        <v>0.24824684431977553</v>
      </c>
      <c r="T73" s="8">
        <f t="shared" si="8"/>
        <v>6.0011912496647057E-2</v>
      </c>
      <c r="U73" s="139">
        <f t="shared" si="9"/>
        <v>3.3184322570444624E-2</v>
      </c>
      <c r="V73" s="139">
        <f t="shared" si="10"/>
        <v>1.2585501473019591</v>
      </c>
      <c r="W73" s="139">
        <f t="shared" si="11"/>
        <v>6.1369984885472732E-3</v>
      </c>
      <c r="X73" s="44">
        <f t="shared" si="12"/>
        <v>0.36176278549429725</v>
      </c>
      <c r="AS73" s="68"/>
      <c r="AT73" s="68"/>
    </row>
    <row r="74" spans="1:46" x14ac:dyDescent="0.2">
      <c r="A74" s="41">
        <v>226.69081115722656</v>
      </c>
      <c r="B74" s="45">
        <v>0.49338230637705022</v>
      </c>
      <c r="C74" s="45">
        <f t="shared" si="1"/>
        <v>0.50661769362294984</v>
      </c>
      <c r="D74" s="89">
        <f t="shared" si="2"/>
        <v>2.1974542460895474E-2</v>
      </c>
      <c r="E74" s="84">
        <f>(2*Table!$AC$16*0.147)/A74</f>
        <v>0.40431760245294712</v>
      </c>
      <c r="F74" s="84">
        <f t="shared" si="3"/>
        <v>0.80863520490589424</v>
      </c>
      <c r="G74" s="41">
        <f>IF((('Raw Data'!C74)/('Raw Data'!C$136)*100)&lt;0,0,('Raw Data'!C74)/('Raw Data'!C$136)*100)</f>
        <v>49.324609481214068</v>
      </c>
      <c r="H74" s="41">
        <f t="shared" si="4"/>
        <v>2.1980450637523461</v>
      </c>
      <c r="I74" s="109">
        <f t="shared" si="5"/>
        <v>4.1358484125089467E-2</v>
      </c>
      <c r="J74" s="84">
        <f>'Raw Data'!F74/I74</f>
        <v>0.53146170858301289</v>
      </c>
      <c r="K74" s="150">
        <f t="shared" si="6"/>
        <v>0.50302814581615418</v>
      </c>
      <c r="L74" s="41">
        <f>A74*Table!$AC$9/$AC$16</f>
        <v>50.900578839861467</v>
      </c>
      <c r="M74" s="41">
        <f>A74*Table!$AD$9/$AC$16</f>
        <v>17.451627030809643</v>
      </c>
      <c r="N74" s="41">
        <f>ABS(A74*Table!$AE$9/$AC$16)</f>
        <v>22.040597171326343</v>
      </c>
      <c r="O74" s="41">
        <f>($L74*(Table!$AC$10/Table!$AC$9)/(Table!$AC$12-Table!$AC$14))</f>
        <v>109.18185079335366</v>
      </c>
      <c r="P74" s="41">
        <f>ROUND(($N74*(Table!$AE$10/Table!$AE$9)/(Table!$AC$12-Table!$AC$13)),2)</f>
        <v>180.96</v>
      </c>
      <c r="Q74" s="41">
        <f>'Raw Data'!C74</f>
        <v>0.77867555002547273</v>
      </c>
      <c r="R74" s="41">
        <f>'Raw Data'!C74/'Raw Data'!I$30*100</f>
        <v>7.1582401418647574</v>
      </c>
      <c r="S74" s="8">
        <f t="shared" si="7"/>
        <v>0.24333800841514761</v>
      </c>
      <c r="T74" s="8">
        <f t="shared" si="8"/>
        <v>4.7091876559304024E-2</v>
      </c>
      <c r="U74" s="139">
        <f t="shared" si="9"/>
        <v>3.1577107626563641E-2</v>
      </c>
      <c r="V74" s="139">
        <f t="shared" si="10"/>
        <v>1.1572082870064966</v>
      </c>
      <c r="W74" s="139">
        <f t="shared" si="11"/>
        <v>4.9723908754992089E-3</v>
      </c>
      <c r="X74" s="44">
        <f t="shared" si="12"/>
        <v>0.36673517636979647</v>
      </c>
      <c r="AS74" s="68"/>
      <c r="AT74" s="68"/>
    </row>
    <row r="75" spans="1:46" x14ac:dyDescent="0.2">
      <c r="A75" s="41">
        <v>249.05754089355469</v>
      </c>
      <c r="B75" s="45">
        <v>0.51250712431131662</v>
      </c>
      <c r="C75" s="45">
        <f t="shared" si="1"/>
        <v>0.48749287568868338</v>
      </c>
      <c r="D75" s="89">
        <f t="shared" si="2"/>
        <v>1.9124817934266403E-2</v>
      </c>
      <c r="E75" s="84">
        <f>(2*Table!$AC$16*0.147)/A75</f>
        <v>0.36800766977931548</v>
      </c>
      <c r="F75" s="84">
        <f t="shared" si="3"/>
        <v>0.73601533955863097</v>
      </c>
      <c r="G75" s="41">
        <f>IF((('Raw Data'!C75)/('Raw Data'!C$136)*100)&lt;0,0,('Raw Data'!C75)/('Raw Data'!C$136)*100)</f>
        <v>51.237605473298245</v>
      </c>
      <c r="H75" s="41">
        <f t="shared" si="4"/>
        <v>1.912995992084177</v>
      </c>
      <c r="I75" s="109">
        <f t="shared" si="5"/>
        <v>4.0865779223416221E-2</v>
      </c>
      <c r="J75" s="84">
        <f>'Raw Data'!F75/I75</f>
        <v>0.46811685190821428</v>
      </c>
      <c r="K75" s="150">
        <f t="shared" si="6"/>
        <v>0.55266004103855348</v>
      </c>
      <c r="L75" s="41">
        <f>A75*Table!$AC$9/$AC$16</f>
        <v>55.922747513227876</v>
      </c>
      <c r="M75" s="41">
        <f>A75*Table!$AD$9/$AC$16</f>
        <v>19.173513433106699</v>
      </c>
      <c r="N75" s="41">
        <f>ABS(A75*Table!$AE$9/$AC$16)</f>
        <v>24.215259997939192</v>
      </c>
      <c r="O75" s="41">
        <f>($L75*(Table!$AC$10/Table!$AC$9)/(Table!$AC$12-Table!$AC$14))</f>
        <v>119.95441337028717</v>
      </c>
      <c r="P75" s="41">
        <f>ROUND(($N75*(Table!$AE$10/Table!$AE$9)/(Table!$AC$12-Table!$AC$13)),2)</f>
        <v>198.81</v>
      </c>
      <c r="Q75" s="41">
        <f>'Raw Data'!C75</f>
        <v>0.80887555002547273</v>
      </c>
      <c r="R75" s="41">
        <f>'Raw Data'!C75/'Raw Data'!I$30*100</f>
        <v>7.4358639253227636</v>
      </c>
      <c r="S75" s="8">
        <f t="shared" si="7"/>
        <v>0.21178120617110857</v>
      </c>
      <c r="T75" s="8">
        <f t="shared" si="8"/>
        <v>3.7776302317066857E-2</v>
      </c>
      <c r="U75" s="139">
        <f t="shared" si="9"/>
        <v>2.9856007967655938E-2</v>
      </c>
      <c r="V75" s="139">
        <f t="shared" si="10"/>
        <v>1.0525713980658584</v>
      </c>
      <c r="W75" s="139">
        <f t="shared" si="11"/>
        <v>3.5851816966123271E-3</v>
      </c>
      <c r="X75" s="44">
        <f t="shared" si="12"/>
        <v>0.37032035806640878</v>
      </c>
      <c r="AS75" s="68"/>
      <c r="AT75" s="68"/>
    </row>
    <row r="76" spans="1:46" x14ac:dyDescent="0.2">
      <c r="A76" s="41">
        <v>271.75320434570312</v>
      </c>
      <c r="B76" s="45">
        <v>0.53087201570514853</v>
      </c>
      <c r="C76" s="45">
        <f t="shared" si="1"/>
        <v>0.46912798429485147</v>
      </c>
      <c r="D76" s="89">
        <f t="shared" si="2"/>
        <v>1.8364891393831906E-2</v>
      </c>
      <c r="E76" s="84">
        <f>(2*Table!$AC$16*0.147)/A76</f>
        <v>0.33727324572264189</v>
      </c>
      <c r="F76" s="84">
        <f t="shared" si="3"/>
        <v>0.67454649144528378</v>
      </c>
      <c r="G76" s="41">
        <f>IF((('Raw Data'!C76)/('Raw Data'!C$136)*100)&lt;0,0,('Raw Data'!C76)/('Raw Data'!C$136)*100)</f>
        <v>53.074588379604229</v>
      </c>
      <c r="H76" s="41">
        <f t="shared" si="4"/>
        <v>1.8369829063059839</v>
      </c>
      <c r="I76" s="109">
        <f t="shared" si="5"/>
        <v>3.7874978007869653E-2</v>
      </c>
      <c r="J76" s="84">
        <f>'Raw Data'!F76/I76</f>
        <v>0.48501227008614928</v>
      </c>
      <c r="K76" s="150">
        <f t="shared" si="6"/>
        <v>0.6030218419696175</v>
      </c>
      <c r="L76" s="41">
        <f>A76*Table!$AC$9/$AC$16</f>
        <v>61.018774127503882</v>
      </c>
      <c r="M76" s="41">
        <f>A76*Table!$AD$9/$AC$16</f>
        <v>20.92072255800133</v>
      </c>
      <c r="N76" s="41">
        <f>ABS(A76*Table!$AE$9/$AC$16)</f>
        <v>26.421904251101505</v>
      </c>
      <c r="O76" s="41">
        <f>($L76*(Table!$AC$10/Table!$AC$9)/(Table!$AC$12-Table!$AC$14))</f>
        <v>130.88540138889724</v>
      </c>
      <c r="P76" s="41">
        <f>ROUND(($N76*(Table!$AE$10/Table!$AE$9)/(Table!$AC$12-Table!$AC$13)),2)</f>
        <v>216.93</v>
      </c>
      <c r="Q76" s="41">
        <f>'Raw Data'!C76</f>
        <v>0.83787555002547276</v>
      </c>
      <c r="R76" s="41">
        <f>'Raw Data'!C76/'Raw Data'!I$30*100</f>
        <v>7.7024563001665447</v>
      </c>
      <c r="S76" s="8">
        <f t="shared" si="7"/>
        <v>0.20336605890603063</v>
      </c>
      <c r="T76" s="8">
        <f t="shared" si="8"/>
        <v>3.0262656307267544E-2</v>
      </c>
      <c r="U76" s="139">
        <f t="shared" si="9"/>
        <v>2.8343571214593972E-2</v>
      </c>
      <c r="V76" s="139">
        <f t="shared" si="10"/>
        <v>0.96399231653335316</v>
      </c>
      <c r="W76" s="139">
        <f t="shared" si="11"/>
        <v>2.8916935712905664E-3</v>
      </c>
      <c r="X76" s="44">
        <f t="shared" si="12"/>
        <v>0.37321205163769933</v>
      </c>
      <c r="AS76" s="68"/>
      <c r="AT76" s="68"/>
    </row>
    <row r="77" spans="1:46" x14ac:dyDescent="0.2">
      <c r="A77" s="41">
        <v>297.76910400390625</v>
      </c>
      <c r="B77" s="45">
        <v>0.54860363498195175</v>
      </c>
      <c r="C77" s="45">
        <f t="shared" si="1"/>
        <v>0.45139636501804825</v>
      </c>
      <c r="D77" s="89">
        <f t="shared" si="2"/>
        <v>1.7731619276803223E-2</v>
      </c>
      <c r="E77" s="84">
        <f>(2*Table!$AC$16*0.147)/A77</f>
        <v>0.30780589400571684</v>
      </c>
      <c r="F77" s="84">
        <f t="shared" si="3"/>
        <v>0.61561178801143368</v>
      </c>
      <c r="G77" s="41">
        <f>IF((('Raw Data'!C77)/('Raw Data'!C$136)*100)&lt;0,0,('Raw Data'!C77)/('Raw Data'!C$136)*100)</f>
        <v>54.848227047761732</v>
      </c>
      <c r="H77" s="41">
        <f t="shared" si="4"/>
        <v>1.7736386681575027</v>
      </c>
      <c r="I77" s="109">
        <f t="shared" si="5"/>
        <v>3.9704960405241352E-2</v>
      </c>
      <c r="J77" s="84">
        <f>'Raw Data'!F77/I77</f>
        <v>0.44670455531379227</v>
      </c>
      <c r="K77" s="150">
        <f t="shared" si="6"/>
        <v>0.66075126514296545</v>
      </c>
      <c r="L77" s="41">
        <f>A77*Table!$AC$9/$AC$16</f>
        <v>66.860318144582934</v>
      </c>
      <c r="M77" s="41">
        <f>A77*Table!$AD$9/$AC$16</f>
        <v>22.923537649571291</v>
      </c>
      <c r="N77" s="41">
        <f>ABS(A77*Table!$AE$9/$AC$16)</f>
        <v>28.951367009159235</v>
      </c>
      <c r="O77" s="41">
        <f>($L77*(Table!$AC$10/Table!$AC$9)/(Table!$AC$12-Table!$AC$14))</f>
        <v>143.41552583565624</v>
      </c>
      <c r="P77" s="41">
        <f>ROUND(($N77*(Table!$AE$10/Table!$AE$9)/(Table!$AC$12-Table!$AC$13)),2)</f>
        <v>237.7</v>
      </c>
      <c r="Q77" s="41">
        <f>'Raw Data'!C77</f>
        <v>0.86587555002547267</v>
      </c>
      <c r="R77" s="41">
        <f>'Raw Data'!C77/'Raw Data'!I$30*100</f>
        <v>7.9598558344984705</v>
      </c>
      <c r="S77" s="8">
        <f t="shared" si="7"/>
        <v>0.19635343618513307</v>
      </c>
      <c r="T77" s="8">
        <f t="shared" si="8"/>
        <v>2.4220376359098905E-2</v>
      </c>
      <c r="U77" s="139">
        <f t="shared" si="9"/>
        <v>2.673163779407433E-2</v>
      </c>
      <c r="V77" s="139">
        <f t="shared" si="10"/>
        <v>0.87311838082487914</v>
      </c>
      <c r="W77" s="139">
        <f t="shared" si="11"/>
        <v>2.3254252408576774E-3</v>
      </c>
      <c r="X77" s="44">
        <f t="shared" si="12"/>
        <v>0.37553747687855699</v>
      </c>
      <c r="AS77" s="68"/>
      <c r="AT77" s="68"/>
    </row>
    <row r="78" spans="1:46" x14ac:dyDescent="0.2">
      <c r="A78" s="41">
        <v>326.07870483398437</v>
      </c>
      <c r="B78" s="45">
        <v>0.56430878348426317</v>
      </c>
      <c r="C78" s="45">
        <f t="shared" si="1"/>
        <v>0.43569121651573683</v>
      </c>
      <c r="D78" s="89">
        <f t="shared" si="2"/>
        <v>1.5705148502311417E-2</v>
      </c>
      <c r="E78" s="84">
        <f>(2*Table!$AC$16*0.147)/A78</f>
        <v>0.2810827076606176</v>
      </c>
      <c r="F78" s="84">
        <f t="shared" si="3"/>
        <v>0.56216541532123521</v>
      </c>
      <c r="G78" s="41">
        <f>IF((('Raw Data'!C78)/('Raw Data'!C$136)*100)&lt;0,0,('Raw Data'!C78)/('Raw Data'!C$136)*100)</f>
        <v>56.4191641538441</v>
      </c>
      <c r="H78" s="41">
        <f t="shared" si="4"/>
        <v>1.5709371060823685</v>
      </c>
      <c r="I78" s="109">
        <f t="shared" si="5"/>
        <v>3.944280321116922E-2</v>
      </c>
      <c r="J78" s="84">
        <f>'Raw Data'!F78/I78</f>
        <v>0.39828231722574942</v>
      </c>
      <c r="K78" s="150">
        <f t="shared" si="6"/>
        <v>0.72357042372135538</v>
      </c>
      <c r="L78" s="41">
        <f>A78*Table!$AC$9/$AC$16</f>
        <v>73.216883995754458</v>
      </c>
      <c r="M78" s="41">
        <f>A78*Table!$AD$9/$AC$16</f>
        <v>25.102931655687243</v>
      </c>
      <c r="N78" s="41">
        <f>ABS(A78*Table!$AE$9/$AC$16)</f>
        <v>31.703840763130831</v>
      </c>
      <c r="O78" s="41">
        <f>($L78*(Table!$AC$10/Table!$AC$9)/(Table!$AC$12-Table!$AC$14))</f>
        <v>157.05037322126657</v>
      </c>
      <c r="P78" s="41">
        <f>ROUND(($N78*(Table!$AE$10/Table!$AE$9)/(Table!$AC$12-Table!$AC$13)),2)</f>
        <v>260.29000000000002</v>
      </c>
      <c r="Q78" s="41">
        <f>'Raw Data'!C78</f>
        <v>0.89067555002547272</v>
      </c>
      <c r="R78" s="41">
        <f>'Raw Data'!C78/'Raw Data'!I$30*100</f>
        <v>8.1878382791924622</v>
      </c>
      <c r="S78" s="8">
        <f t="shared" si="7"/>
        <v>0.17391304347826061</v>
      </c>
      <c r="T78" s="8">
        <f t="shared" si="8"/>
        <v>1.9757561339777574E-2</v>
      </c>
      <c r="U78" s="139">
        <f t="shared" si="9"/>
        <v>2.5110006135976023E-2</v>
      </c>
      <c r="V78" s="139">
        <f t="shared" si="10"/>
        <v>0.78544154013332557</v>
      </c>
      <c r="W78" s="139">
        <f t="shared" si="11"/>
        <v>1.7175540988222631E-3</v>
      </c>
      <c r="X78" s="44">
        <f t="shared" si="12"/>
        <v>0.37725503097737922</v>
      </c>
      <c r="AS78" s="68"/>
      <c r="AT78" s="68"/>
    </row>
    <row r="79" spans="1:46" x14ac:dyDescent="0.2">
      <c r="A79" s="41">
        <v>356.34872436523437</v>
      </c>
      <c r="B79" s="45">
        <v>0.57938065986954601</v>
      </c>
      <c r="C79" s="45">
        <f t="shared" si="1"/>
        <v>0.42061934013045399</v>
      </c>
      <c r="D79" s="89">
        <f t="shared" si="2"/>
        <v>1.5071876385282845E-2</v>
      </c>
      <c r="E79" s="84">
        <f>(2*Table!$AC$16*0.147)/A79</f>
        <v>0.2572061550899874</v>
      </c>
      <c r="F79" s="84">
        <f t="shared" si="3"/>
        <v>0.5144123101799748</v>
      </c>
      <c r="G79" s="41">
        <f>IF((('Raw Data'!C79)/('Raw Data'!C$136)*100)&lt;0,0,('Raw Data'!C79)/('Raw Data'!C$136)*100)</f>
        <v>57.926757021777988</v>
      </c>
      <c r="H79" s="41">
        <f t="shared" si="4"/>
        <v>1.5075928679338872</v>
      </c>
      <c r="I79" s="109">
        <f t="shared" si="5"/>
        <v>3.8552771138817055E-2</v>
      </c>
      <c r="J79" s="84">
        <f>'Raw Data'!F79/I79</f>
        <v>0.39104656381391861</v>
      </c>
      <c r="K79" s="150">
        <f t="shared" si="6"/>
        <v>0.79073976208532926</v>
      </c>
      <c r="L79" s="41">
        <f>A79*Table!$AC$9/$AC$16</f>
        <v>80.013637281735271</v>
      </c>
      <c r="M79" s="41">
        <f>A79*Table!$AD$9/$AC$16</f>
        <v>27.433247068023523</v>
      </c>
      <c r="N79" s="41">
        <f>ABS(A79*Table!$AE$9/$AC$16)</f>
        <v>34.646921267588205</v>
      </c>
      <c r="O79" s="41">
        <f>($L79*(Table!$AC$10/Table!$AC$9)/(Table!$AC$12-Table!$AC$14))</f>
        <v>171.62942359874577</v>
      </c>
      <c r="P79" s="41">
        <f>ROUND(($N79*(Table!$AE$10/Table!$AE$9)/(Table!$AC$12-Table!$AC$13)),2)</f>
        <v>284.45999999999998</v>
      </c>
      <c r="Q79" s="41">
        <f>'Raw Data'!C79</f>
        <v>0.91447555002547276</v>
      </c>
      <c r="R79" s="41">
        <f>'Raw Data'!C79/'Raw Data'!I$30*100</f>
        <v>8.4066278833746004</v>
      </c>
      <c r="S79" s="8">
        <f t="shared" si="7"/>
        <v>0.16690042075736428</v>
      </c>
      <c r="T79" s="8">
        <f t="shared" si="8"/>
        <v>1.6171409945462067E-2</v>
      </c>
      <c r="U79" s="139">
        <f t="shared" si="9"/>
        <v>2.3591014387239258E-2</v>
      </c>
      <c r="V79" s="139">
        <f t="shared" si="10"/>
        <v>0.70678516026257543</v>
      </c>
      <c r="W79" s="139">
        <f t="shared" si="11"/>
        <v>1.3801622965856999E-3</v>
      </c>
      <c r="X79" s="44">
        <f t="shared" si="12"/>
        <v>0.37863519327396494</v>
      </c>
      <c r="AS79" s="68"/>
      <c r="AT79" s="68"/>
    </row>
    <row r="80" spans="1:46" x14ac:dyDescent="0.2">
      <c r="A80" s="41">
        <v>391.69070434570312</v>
      </c>
      <c r="B80" s="45">
        <v>0.59445253625482875</v>
      </c>
      <c r="C80" s="45">
        <f t="shared" si="1"/>
        <v>0.40554746374517125</v>
      </c>
      <c r="D80" s="89">
        <f t="shared" si="2"/>
        <v>1.5071876385282734E-2</v>
      </c>
      <c r="E80" s="84">
        <f>(2*Table!$AC$16*0.147)/A80</f>
        <v>0.23399862250575543</v>
      </c>
      <c r="F80" s="84">
        <f t="shared" si="3"/>
        <v>0.46799724501151085</v>
      </c>
      <c r="G80" s="41">
        <f>IF((('Raw Data'!C80)/('Raw Data'!C$136)*100)&lt;0,0,('Raw Data'!C80)/('Raw Data'!C$136)*100)</f>
        <v>59.434349889711854</v>
      </c>
      <c r="H80" s="41">
        <f t="shared" si="4"/>
        <v>1.5075928679338659</v>
      </c>
      <c r="I80" s="109">
        <f t="shared" si="5"/>
        <v>4.1068056461859626E-2</v>
      </c>
      <c r="J80" s="84">
        <f>'Raw Data'!F80/I80</f>
        <v>0.36709622948288045</v>
      </c>
      <c r="K80" s="150">
        <f t="shared" si="6"/>
        <v>0.86916380833710483</v>
      </c>
      <c r="L80" s="41">
        <f>A80*Table!$AC$9/$AC$16</f>
        <v>87.949235681905847</v>
      </c>
      <c r="M80" s="41">
        <f>A80*Table!$AD$9/$AC$16</f>
        <v>30.154023662367717</v>
      </c>
      <c r="N80" s="41">
        <f>ABS(A80*Table!$AE$9/$AC$16)</f>
        <v>38.083136171977635</v>
      </c>
      <c r="O80" s="41">
        <f>($L80*(Table!$AC$10/Table!$AC$9)/(Table!$AC$12-Table!$AC$14))</f>
        <v>188.65129918898725</v>
      </c>
      <c r="P80" s="41">
        <f>ROUND(($N80*(Table!$AE$10/Table!$AE$9)/(Table!$AC$12-Table!$AC$13)),2)</f>
        <v>312.67</v>
      </c>
      <c r="Q80" s="41">
        <f>'Raw Data'!C80</f>
        <v>0.93827555002547269</v>
      </c>
      <c r="R80" s="41">
        <f>'Raw Data'!C80/'Raw Data'!I$30*100</f>
        <v>8.6254174875567369</v>
      </c>
      <c r="S80" s="8">
        <f t="shared" si="7"/>
        <v>0.16690042075736303</v>
      </c>
      <c r="T80" s="8">
        <f t="shared" si="8"/>
        <v>1.3203214413324504E-2</v>
      </c>
      <c r="U80" s="139">
        <f t="shared" si="9"/>
        <v>2.2020991031597246E-2</v>
      </c>
      <c r="V80" s="139">
        <f t="shared" si="10"/>
        <v>0.62908600831078532</v>
      </c>
      <c r="W80" s="139">
        <f t="shared" si="11"/>
        <v>1.1423364805077706E-3</v>
      </c>
      <c r="X80" s="44">
        <f t="shared" si="12"/>
        <v>0.37977752975447271</v>
      </c>
      <c r="AS80" s="68"/>
      <c r="AT80" s="68"/>
    </row>
    <row r="81" spans="1:46" x14ac:dyDescent="0.2">
      <c r="A81" s="41">
        <v>427.90023803710937</v>
      </c>
      <c r="B81" s="45">
        <v>0.60958773985181436</v>
      </c>
      <c r="C81" s="45">
        <f t="shared" si="1"/>
        <v>0.39041226014818564</v>
      </c>
      <c r="D81" s="89">
        <f t="shared" si="2"/>
        <v>1.5135203596985614E-2</v>
      </c>
      <c r="E81" s="84">
        <f>(2*Table!$AC$16*0.147)/A81</f>
        <v>0.21419732245452713</v>
      </c>
      <c r="F81" s="84">
        <f t="shared" si="3"/>
        <v>0.42839464490905427</v>
      </c>
      <c r="G81" s="41">
        <f>IF((('Raw Data'!C81)/('Raw Data'!C$136)*100)&lt;0,0,('Raw Data'!C81)/('Raw Data'!C$136)*100)</f>
        <v>60.948277181460597</v>
      </c>
      <c r="H81" s="41">
        <f t="shared" si="4"/>
        <v>1.5139272917487432</v>
      </c>
      <c r="I81" s="109">
        <f t="shared" si="5"/>
        <v>3.8399263140645123E-2</v>
      </c>
      <c r="J81" s="84">
        <f>'Raw Data'!F81/I81</f>
        <v>0.39425946435578019</v>
      </c>
      <c r="K81" s="150">
        <f t="shared" si="6"/>
        <v>0.94951296100312355</v>
      </c>
      <c r="L81" s="41">
        <f>A81*Table!$AC$9/$AC$16</f>
        <v>96.079632388350774</v>
      </c>
      <c r="M81" s="41">
        <f>A81*Table!$AD$9/$AC$16</f>
        <v>32.941588247434552</v>
      </c>
      <c r="N81" s="41">
        <f>ABS(A81*Table!$AE$9/$AC$16)</f>
        <v>41.603701217290954</v>
      </c>
      <c r="O81" s="41">
        <f>($L81*(Table!$AC$10/Table!$AC$9)/(Table!$AC$12-Table!$AC$14))</f>
        <v>206.09101756403001</v>
      </c>
      <c r="P81" s="41">
        <f>ROUND(($N81*(Table!$AE$10/Table!$AE$9)/(Table!$AC$12-Table!$AC$13)),2)</f>
        <v>341.57</v>
      </c>
      <c r="Q81" s="41">
        <f>'Raw Data'!C81</f>
        <v>0.96217555002547273</v>
      </c>
      <c r="R81" s="41">
        <f>'Raw Data'!C81/'Raw Data'!I$30*100</f>
        <v>8.8451263757900591</v>
      </c>
      <c r="S81" s="8">
        <f t="shared" si="7"/>
        <v>0.16760168302945291</v>
      </c>
      <c r="T81" s="8">
        <f t="shared" si="8"/>
        <v>1.0705660196567268E-2</v>
      </c>
      <c r="U81" s="139">
        <f t="shared" si="9"/>
        <v>2.0671001297790752E-2</v>
      </c>
      <c r="V81" s="139">
        <f t="shared" si="10"/>
        <v>0.56526125222956025</v>
      </c>
      <c r="W81" s="139">
        <f t="shared" si="11"/>
        <v>9.6120597951074565E-4</v>
      </c>
      <c r="X81" s="44">
        <f t="shared" si="12"/>
        <v>0.38073873573398348</v>
      </c>
      <c r="AS81" s="68"/>
      <c r="AT81" s="68"/>
    </row>
    <row r="82" spans="1:46" x14ac:dyDescent="0.2">
      <c r="A82" s="41">
        <v>466.39212036132813</v>
      </c>
      <c r="B82" s="45">
        <v>0.62339307200303973</v>
      </c>
      <c r="C82" s="45">
        <f t="shared" si="1"/>
        <v>0.37660692799696027</v>
      </c>
      <c r="D82" s="89">
        <f t="shared" si="2"/>
        <v>1.3805332151225369E-2</v>
      </c>
      <c r="E82" s="84">
        <f>(2*Table!$AC$16*0.147)/A82</f>
        <v>0.19651936913984666</v>
      </c>
      <c r="F82" s="84">
        <f t="shared" si="3"/>
        <v>0.39303873827969332</v>
      </c>
      <c r="G82" s="41">
        <f>IF((('Raw Data'!C82)/('Raw Data'!C$136)*100)&lt;0,0,('Raw Data'!C82)/('Raw Data'!C$136)*100)</f>
        <v>62.329181573097515</v>
      </c>
      <c r="H82" s="41">
        <f t="shared" si="4"/>
        <v>1.3809043916369177</v>
      </c>
      <c r="I82" s="109">
        <f t="shared" si="5"/>
        <v>3.7408676381830208E-2</v>
      </c>
      <c r="J82" s="84">
        <f>'Raw Data'!F82/I82</f>
        <v>0.36914013678057767</v>
      </c>
      <c r="K82" s="150">
        <f t="shared" si="6"/>
        <v>1.0349266577281135</v>
      </c>
      <c r="L82" s="41">
        <f>A82*Table!$AC$9/$AC$16</f>
        <v>104.72250185860767</v>
      </c>
      <c r="M82" s="41">
        <f>A82*Table!$AD$9/$AC$16</f>
        <v>35.904857780094062</v>
      </c>
      <c r="N82" s="41">
        <f>ABS(A82*Table!$AE$9/$AC$16)</f>
        <v>45.346173478708671</v>
      </c>
      <c r="O82" s="41">
        <f>($L82*(Table!$AC$10/Table!$AC$9)/(Table!$AC$12-Table!$AC$14))</f>
        <v>224.62999111670462</v>
      </c>
      <c r="P82" s="41">
        <f>ROUND(($N82*(Table!$AE$10/Table!$AE$9)/(Table!$AC$12-Table!$AC$13)),2)</f>
        <v>372.3</v>
      </c>
      <c r="Q82" s="41">
        <f>'Raw Data'!C82</f>
        <v>0.98397555002547277</v>
      </c>
      <c r="R82" s="41">
        <f>'Raw Data'!C82/'Raw Data'!I$30*100</f>
        <v>9.0455302989484885</v>
      </c>
      <c r="S82" s="8">
        <f t="shared" si="7"/>
        <v>0.15287517531556791</v>
      </c>
      <c r="T82" s="8">
        <f t="shared" si="8"/>
        <v>8.7880683937818782E-3</v>
      </c>
      <c r="U82" s="139">
        <f t="shared" si="9"/>
        <v>1.9394689369838927E-2</v>
      </c>
      <c r="V82" s="139">
        <f t="shared" si="10"/>
        <v>0.50750994646131353</v>
      </c>
      <c r="W82" s="139">
        <f t="shared" si="11"/>
        <v>7.3800228028338675E-4</v>
      </c>
      <c r="X82" s="44">
        <f t="shared" si="12"/>
        <v>0.38147673801426685</v>
      </c>
      <c r="AS82" s="68"/>
      <c r="AT82" s="68"/>
    </row>
    <row r="83" spans="1:46" x14ac:dyDescent="0.2">
      <c r="A83" s="41">
        <v>511.94223022460938</v>
      </c>
      <c r="B83" s="45">
        <v>0.63726173136596798</v>
      </c>
      <c r="C83" s="45">
        <f t="shared" si="1"/>
        <v>0.36273826863403202</v>
      </c>
      <c r="D83" s="89">
        <f t="shared" si="2"/>
        <v>1.3868659362928248E-2</v>
      </c>
      <c r="E83" s="84">
        <f>(2*Table!$AC$16*0.147)/A83</f>
        <v>0.17903403910435542</v>
      </c>
      <c r="F83" s="84">
        <f t="shared" si="3"/>
        <v>0.35806807820871084</v>
      </c>
      <c r="G83" s="41">
        <f>IF((('Raw Data'!C83)/('Raw Data'!C$136)*100)&lt;0,0,('Raw Data'!C83)/('Raw Data'!C$136)*100)</f>
        <v>63.716420388549281</v>
      </c>
      <c r="H83" s="41">
        <f t="shared" si="4"/>
        <v>1.3872388154517665</v>
      </c>
      <c r="I83" s="109">
        <f t="shared" si="5"/>
        <v>4.0469751613094296E-2</v>
      </c>
      <c r="J83" s="84">
        <f>'Raw Data'!F83/I83</f>
        <v>0.34278411904137107</v>
      </c>
      <c r="K83" s="150">
        <f t="shared" si="6"/>
        <v>1.136002599841871</v>
      </c>
      <c r="L83" s="41">
        <f>A83*Table!$AC$9/$AC$16</f>
        <v>114.95020780938938</v>
      </c>
      <c r="M83" s="41">
        <f>A83*Table!$AD$9/$AC$16</f>
        <v>39.411499820362074</v>
      </c>
      <c r="N83" s="41">
        <f>ABS(A83*Table!$AE$9/$AC$16)</f>
        <v>49.774900066615785</v>
      </c>
      <c r="O83" s="41">
        <f>($L83*(Table!$AC$10/Table!$AC$9)/(Table!$AC$12-Table!$AC$14))</f>
        <v>246.5684423195826</v>
      </c>
      <c r="P83" s="41">
        <f>ROUND(($N83*(Table!$AE$10/Table!$AE$9)/(Table!$AC$12-Table!$AC$13)),2)</f>
        <v>408.66</v>
      </c>
      <c r="Q83" s="41">
        <f>'Raw Data'!C83</f>
        <v>1.0058755500254728</v>
      </c>
      <c r="R83" s="41">
        <f>'Raw Data'!C83/'Raw Data'!I$30*100</f>
        <v>9.2468535061581019</v>
      </c>
      <c r="S83" s="8">
        <f t="shared" si="7"/>
        <v>0.15357643758765779</v>
      </c>
      <c r="T83" s="8">
        <f t="shared" si="8"/>
        <v>7.1892310533521186E-3</v>
      </c>
      <c r="U83" s="139">
        <f t="shared" si="9"/>
        <v>1.8062298752148539E-2</v>
      </c>
      <c r="V83" s="139">
        <f t="shared" si="10"/>
        <v>0.44996224471014651</v>
      </c>
      <c r="W83" s="139">
        <f t="shared" si="11"/>
        <v>6.1532678713239401E-4</v>
      </c>
      <c r="X83" s="44">
        <f t="shared" si="12"/>
        <v>0.38209206480139923</v>
      </c>
      <c r="AS83" s="68"/>
      <c r="AT83" s="68"/>
    </row>
    <row r="84" spans="1:46" x14ac:dyDescent="0.2">
      <c r="A84" s="41">
        <v>561.20562744140625</v>
      </c>
      <c r="B84" s="45">
        <v>0.65138369957570763</v>
      </c>
      <c r="C84" s="45">
        <f t="shared" si="1"/>
        <v>0.34861630042429237</v>
      </c>
      <c r="D84" s="89">
        <f t="shared" si="2"/>
        <v>1.4121968209739655E-2</v>
      </c>
      <c r="E84" s="84">
        <f>(2*Table!$AC$16*0.147)/A84</f>
        <v>0.16331818638930712</v>
      </c>
      <c r="F84" s="84">
        <f t="shared" si="3"/>
        <v>0.32663637277861424</v>
      </c>
      <c r="G84" s="41">
        <f>IF((('Raw Data'!C84)/('Raw Data'!C$136)*100)&lt;0,0,('Raw Data'!C84)/('Raw Data'!C$136)*100)</f>
        <v>65.128996899260443</v>
      </c>
      <c r="H84" s="41">
        <f t="shared" si="4"/>
        <v>1.4125765107111619</v>
      </c>
      <c r="I84" s="109">
        <f t="shared" si="5"/>
        <v>3.9901061155815598E-2</v>
      </c>
      <c r="J84" s="84">
        <f>'Raw Data'!F84/I84</f>
        <v>0.35401978538740625</v>
      </c>
      <c r="K84" s="150">
        <f t="shared" si="6"/>
        <v>1.2453183468369384</v>
      </c>
      <c r="L84" s="41">
        <f>A84*Table!$AC$9/$AC$16</f>
        <v>126.01168586909698</v>
      </c>
      <c r="M84" s="41">
        <f>A84*Table!$AD$9/$AC$16</f>
        <v>43.204006583690393</v>
      </c>
      <c r="N84" s="41">
        <f>ABS(A84*Table!$AE$9/$AC$16)</f>
        <v>54.564660568171277</v>
      </c>
      <c r="O84" s="41">
        <f>($L84*(Table!$AC$10/Table!$AC$9)/(Table!$AC$12-Table!$AC$14))</f>
        <v>270.29533648454952</v>
      </c>
      <c r="P84" s="41">
        <f>ROUND(($N84*(Table!$AE$10/Table!$AE$9)/(Table!$AC$12-Table!$AC$13)),2)</f>
        <v>447.99</v>
      </c>
      <c r="Q84" s="41">
        <f>'Raw Data'!C84</f>
        <v>1.0281755500254728</v>
      </c>
      <c r="R84" s="41">
        <f>'Raw Data'!C84/'Raw Data'!I$30*100</f>
        <v>9.4518538495724567</v>
      </c>
      <c r="S84" s="8">
        <f t="shared" si="7"/>
        <v>0.15638148667601606</v>
      </c>
      <c r="T84" s="8">
        <f t="shared" si="8"/>
        <v>5.8344693593397334E-3</v>
      </c>
      <c r="U84" s="139">
        <f t="shared" si="9"/>
        <v>1.6842051090372033E-2</v>
      </c>
      <c r="V84" s="139">
        <f t="shared" si="10"/>
        <v>0.39976687715775228</v>
      </c>
      <c r="W84" s="139">
        <f t="shared" si="11"/>
        <v>5.2139210126444515E-4</v>
      </c>
      <c r="X84" s="44">
        <f t="shared" si="12"/>
        <v>0.38261345690266368</v>
      </c>
      <c r="AS84" s="68"/>
      <c r="AT84" s="68"/>
    </row>
    <row r="85" spans="1:46" x14ac:dyDescent="0.2">
      <c r="A85" s="41">
        <v>610.55908203125</v>
      </c>
      <c r="B85" s="45">
        <v>0.66423912355139003</v>
      </c>
      <c r="C85" s="45">
        <f t="shared" si="1"/>
        <v>0.33576087644860997</v>
      </c>
      <c r="D85" s="89">
        <f t="shared" si="2"/>
        <v>1.2855423975682401E-2</v>
      </c>
      <c r="E85" s="84">
        <f>(2*Table!$AC$16*0.147)/A85</f>
        <v>0.15011665203681712</v>
      </c>
      <c r="F85" s="84">
        <f t="shared" si="3"/>
        <v>0.30023330407363424</v>
      </c>
      <c r="G85" s="41">
        <f>IF((('Raw Data'!C85)/('Raw Data'!C$136)*100)&lt;0,0,('Raw Data'!C85)/('Raw Data'!C$136)*100)</f>
        <v>66.414884933674628</v>
      </c>
      <c r="H85" s="41">
        <f t="shared" si="4"/>
        <v>1.2858880344141852</v>
      </c>
      <c r="I85" s="109">
        <f t="shared" si="5"/>
        <v>3.6605678502667049E-2</v>
      </c>
      <c r="J85" s="84">
        <f>'Raw Data'!F85/I85</f>
        <v>0.35128102715552612</v>
      </c>
      <c r="K85" s="150">
        <f t="shared" si="6"/>
        <v>1.3548339316337659</v>
      </c>
      <c r="L85" s="41">
        <f>A85*Table!$AC$9/$AC$16</f>
        <v>137.093385182562</v>
      </c>
      <c r="M85" s="41">
        <f>A85*Table!$AD$9/$AC$16</f>
        <v>47.003446348306973</v>
      </c>
      <c r="N85" s="41">
        <f>ABS(A85*Table!$AE$9/$AC$16)</f>
        <v>59.363177129451927</v>
      </c>
      <c r="O85" s="41">
        <f>($L85*(Table!$AC$10/Table!$AC$9)/(Table!$AC$12-Table!$AC$14))</f>
        <v>294.06560528220081</v>
      </c>
      <c r="P85" s="41">
        <f>ROUND(($N85*(Table!$AE$10/Table!$AE$9)/(Table!$AC$12-Table!$AC$13)),2)</f>
        <v>487.38</v>
      </c>
      <c r="Q85" s="41">
        <f>'Raw Data'!C85</f>
        <v>1.0484755500254728</v>
      </c>
      <c r="R85" s="41">
        <f>'Raw Data'!C85/'Raw Data'!I$30*100</f>
        <v>9.6384685119631044</v>
      </c>
      <c r="S85" s="8">
        <f t="shared" si="7"/>
        <v>0.14235624123422216</v>
      </c>
      <c r="T85" s="8">
        <f t="shared" si="8"/>
        <v>4.792529322360406E-3</v>
      </c>
      <c r="U85" s="139">
        <f t="shared" si="9"/>
        <v>1.5786299468181168E-2</v>
      </c>
      <c r="V85" s="139">
        <f t="shared" si="10"/>
        <v>0.35831496419042935</v>
      </c>
      <c r="W85" s="139">
        <f t="shared" si="11"/>
        <v>4.0099990106984686E-4</v>
      </c>
      <c r="X85" s="44">
        <f t="shared" si="12"/>
        <v>0.38301445680373353</v>
      </c>
      <c r="AS85" s="68"/>
      <c r="AT85" s="68"/>
    </row>
    <row r="86" spans="1:46" x14ac:dyDescent="0.2">
      <c r="A86" s="41">
        <v>671.42010498046875</v>
      </c>
      <c r="B86" s="45">
        <v>0.67772781964410111</v>
      </c>
      <c r="C86" s="45">
        <f t="shared" si="1"/>
        <v>0.32227218035589889</v>
      </c>
      <c r="D86" s="89">
        <f t="shared" si="2"/>
        <v>1.3488696092711083E-2</v>
      </c>
      <c r="E86" s="84">
        <f>(2*Table!$AC$16*0.147)/A86</f>
        <v>0.1365092951273329</v>
      </c>
      <c r="F86" s="84">
        <f t="shared" si="3"/>
        <v>0.27301859025466579</v>
      </c>
      <c r="G86" s="41">
        <f>IF((('Raw Data'!C86)/('Raw Data'!C$136)*100)&lt;0,0,('Raw Data'!C86)/('Raw Data'!C$136)*100)</f>
        <v>67.764117206237302</v>
      </c>
      <c r="H86" s="41">
        <f t="shared" si="4"/>
        <v>1.3492322725626735</v>
      </c>
      <c r="I86" s="109">
        <f t="shared" si="5"/>
        <v>4.1266645874111774E-2</v>
      </c>
      <c r="J86" s="84">
        <f>'Raw Data'!F86/I86</f>
        <v>0.32695467343739498</v>
      </c>
      <c r="K86" s="150">
        <f t="shared" si="6"/>
        <v>1.489884873356262</v>
      </c>
      <c r="L86" s="41">
        <f>A86*Table!$AC$9/$AC$16</f>
        <v>150.75896466100295</v>
      </c>
      <c r="M86" s="41">
        <f>A86*Table!$AD$9/$AC$16</f>
        <v>51.688787883772434</v>
      </c>
      <c r="N86" s="41">
        <f>ABS(A86*Table!$AE$9/$AC$16)</f>
        <v>65.280546622334498</v>
      </c>
      <c r="O86" s="41">
        <f>($L86*(Table!$AC$10/Table!$AC$9)/(Table!$AC$12-Table!$AC$14))</f>
        <v>323.37830257615394</v>
      </c>
      <c r="P86" s="41">
        <f>ROUND(($N86*(Table!$AE$10/Table!$AE$9)/(Table!$AC$12-Table!$AC$13)),2)</f>
        <v>535.97</v>
      </c>
      <c r="Q86" s="41">
        <f>'Raw Data'!C86</f>
        <v>1.0697755500254729</v>
      </c>
      <c r="R86" s="41">
        <f>'Raw Data'!C86/'Raw Data'!I$30*100</f>
        <v>9.8342760148656065</v>
      </c>
      <c r="S86" s="8">
        <f t="shared" si="7"/>
        <v>0.14936886395511975</v>
      </c>
      <c r="T86" s="8">
        <f t="shared" si="8"/>
        <v>3.8884781783858902E-3</v>
      </c>
      <c r="U86" s="139">
        <f t="shared" si="9"/>
        <v>1.4646978757288896E-2</v>
      </c>
      <c r="V86" s="139">
        <f t="shared" si="10"/>
        <v>0.31568420371915329</v>
      </c>
      <c r="W86" s="139">
        <f t="shared" si="11"/>
        <v>3.4793213278071228E-4</v>
      </c>
      <c r="X86" s="44">
        <f t="shared" si="12"/>
        <v>0.38336238893651425</v>
      </c>
      <c r="AS86" s="68"/>
      <c r="AT86" s="68"/>
    </row>
    <row r="87" spans="1:46" x14ac:dyDescent="0.2">
      <c r="A87" s="41">
        <v>734.8836669921875</v>
      </c>
      <c r="B87" s="45">
        <v>0.690329934772972</v>
      </c>
      <c r="C87" s="45">
        <f t="shared" si="1"/>
        <v>0.309670065227028</v>
      </c>
      <c r="D87" s="89">
        <f t="shared" si="2"/>
        <v>1.2602115128870883E-2</v>
      </c>
      <c r="E87" s="84">
        <f>(2*Table!$AC$16*0.147)/A87</f>
        <v>0.12472053657191706</v>
      </c>
      <c r="F87" s="84">
        <f t="shared" si="3"/>
        <v>0.24944107314383412</v>
      </c>
      <c r="G87" s="41">
        <f>IF((('Raw Data'!C87)/('Raw Data'!C$136)*100)&lt;0,0,('Raw Data'!C87)/('Raw Data'!C$136)*100)</f>
        <v>69.02466754539212</v>
      </c>
      <c r="H87" s="41">
        <f t="shared" si="4"/>
        <v>1.2605503391548183</v>
      </c>
      <c r="I87" s="109">
        <f t="shared" si="5"/>
        <v>3.9224253557341826E-2</v>
      </c>
      <c r="J87" s="84">
        <f>'Raw Data'!F87/I87</f>
        <v>0.3213701281305491</v>
      </c>
      <c r="K87" s="150">
        <f t="shared" si="6"/>
        <v>1.6307108634467988</v>
      </c>
      <c r="L87" s="41">
        <f>A87*Table!$AC$9/$AC$16</f>
        <v>165.00891164890911</v>
      </c>
      <c r="M87" s="41">
        <f>A87*Table!$AD$9/$AC$16</f>
        <v>56.574483993911699</v>
      </c>
      <c r="N87" s="41">
        <f>ABS(A87*Table!$AE$9/$AC$16)</f>
        <v>71.450954669388651</v>
      </c>
      <c r="O87" s="41">
        <f>($L87*(Table!$AC$10/Table!$AC$9)/(Table!$AC$12-Table!$AC$14))</f>
        <v>353.9444694313795</v>
      </c>
      <c r="P87" s="41">
        <f>ROUND(($N87*(Table!$AE$10/Table!$AE$9)/(Table!$AC$12-Table!$AC$13)),2)</f>
        <v>586.63</v>
      </c>
      <c r="Q87" s="41">
        <f>'Raw Data'!C87</f>
        <v>1.0896755500254729</v>
      </c>
      <c r="R87" s="41">
        <f>'Raw Data'!C87/'Raw Data'!I$30*100</f>
        <v>10.017213541051511</v>
      </c>
      <c r="S87" s="8">
        <f t="shared" si="7"/>
        <v>0.13955119214586265</v>
      </c>
      <c r="T87" s="8">
        <f t="shared" si="8"/>
        <v>3.1834313456982066E-3</v>
      </c>
      <c r="U87" s="139">
        <f t="shared" si="9"/>
        <v>1.3631019426586335E-2</v>
      </c>
      <c r="V87" s="139">
        <f t="shared" si="10"/>
        <v>0.27955052558761417</v>
      </c>
      <c r="W87" s="139">
        <f t="shared" si="11"/>
        <v>2.7134355157035374E-4</v>
      </c>
      <c r="X87" s="44">
        <f t="shared" si="12"/>
        <v>0.38363373248808463</v>
      </c>
      <c r="AS87" s="68"/>
      <c r="AT87" s="68"/>
    </row>
    <row r="88" spans="1:46" x14ac:dyDescent="0.2">
      <c r="A88" s="41">
        <v>803.86273193359375</v>
      </c>
      <c r="B88" s="45">
        <v>0.70356532201887156</v>
      </c>
      <c r="C88" s="45">
        <f t="shared" si="1"/>
        <v>0.29643467798112844</v>
      </c>
      <c r="D88" s="89">
        <f t="shared" si="2"/>
        <v>1.3235387245899566E-2</v>
      </c>
      <c r="E88" s="84">
        <f>(2*Table!$AC$16*0.147)/A88</f>
        <v>0.11401832878200301</v>
      </c>
      <c r="F88" s="84">
        <f t="shared" si="3"/>
        <v>0.22803665756400601</v>
      </c>
      <c r="G88" s="41">
        <f>IF((('Raw Data'!C88)/('Raw Data'!C$136)*100)&lt;0,0,('Raw Data'!C88)/('Raw Data'!C$136)*100)</f>
        <v>70.348562122695384</v>
      </c>
      <c r="H88" s="41">
        <f t="shared" si="4"/>
        <v>1.323894577303264</v>
      </c>
      <c r="I88" s="109">
        <f t="shared" si="5"/>
        <v>3.8963299538880225E-2</v>
      </c>
      <c r="J88" s="84">
        <f>'Raw Data'!F88/I88</f>
        <v>0.33977989363611344</v>
      </c>
      <c r="K88" s="150">
        <f t="shared" si="6"/>
        <v>1.7837757846073736</v>
      </c>
      <c r="L88" s="41">
        <f>A88*Table!$AC$9/$AC$16</f>
        <v>180.49729565277059</v>
      </c>
      <c r="M88" s="41">
        <f>A88*Table!$AD$9/$AC$16</f>
        <v>61.88478708094992</v>
      </c>
      <c r="N88" s="41">
        <f>ABS(A88*Table!$AE$9/$AC$16)</f>
        <v>78.157621674844933</v>
      </c>
      <c r="O88" s="41">
        <f>($L88*(Table!$AC$10/Table!$AC$9)/(Table!$AC$12-Table!$AC$14))</f>
        <v>387.16708634227933</v>
      </c>
      <c r="P88" s="41">
        <f>ROUND(($N88*(Table!$AE$10/Table!$AE$9)/(Table!$AC$12-Table!$AC$13)),2)</f>
        <v>641.69000000000005</v>
      </c>
      <c r="Q88" s="41">
        <f>'Raw Data'!C88</f>
        <v>1.1105755500254728</v>
      </c>
      <c r="R88" s="41">
        <f>'Raw Data'!C88/'Raw Data'!I$30*100</f>
        <v>10.20934390774927</v>
      </c>
      <c r="S88" s="8">
        <f t="shared" si="7"/>
        <v>0.14656381486676023</v>
      </c>
      <c r="T88" s="8">
        <f t="shared" si="8"/>
        <v>2.5645825123407073E-3</v>
      </c>
      <c r="U88" s="139">
        <f t="shared" si="9"/>
        <v>1.2700357290095958E-2</v>
      </c>
      <c r="V88" s="139">
        <f t="shared" si="10"/>
        <v>0.2480422420304258</v>
      </c>
      <c r="W88" s="139">
        <f t="shared" si="11"/>
        <v>2.3816948398775915E-4</v>
      </c>
      <c r="X88" s="44">
        <f t="shared" si="12"/>
        <v>0.38387190197207238</v>
      </c>
      <c r="AS88" s="68"/>
      <c r="AT88" s="68"/>
    </row>
    <row r="89" spans="1:46" x14ac:dyDescent="0.2">
      <c r="A89" s="41">
        <v>880.89361572265625</v>
      </c>
      <c r="B89" s="45">
        <v>0.71578747387752528</v>
      </c>
      <c r="C89" s="45">
        <f t="shared" si="1"/>
        <v>0.28421252612247472</v>
      </c>
      <c r="D89" s="89">
        <f t="shared" si="2"/>
        <v>1.2222151858653718E-2</v>
      </c>
      <c r="E89" s="84">
        <f>(2*Table!$AC$16*0.147)/A89</f>
        <v>0.10404784826373478</v>
      </c>
      <c r="F89" s="84">
        <f t="shared" si="3"/>
        <v>0.20809569652746956</v>
      </c>
      <c r="G89" s="41">
        <f>IF((('Raw Data'!C89)/('Raw Data'!C$136)*100)&lt;0,0,('Raw Data'!C89)/('Raw Data'!C$136)*100)</f>
        <v>71.571105918961109</v>
      </c>
      <c r="H89" s="41">
        <f t="shared" si="4"/>
        <v>1.2225437962657253</v>
      </c>
      <c r="I89" s="109">
        <f t="shared" si="5"/>
        <v>3.974156774602644E-2</v>
      </c>
      <c r="J89" s="84">
        <f>'Raw Data'!F89/I89</f>
        <v>0.30762344457031499</v>
      </c>
      <c r="K89" s="150">
        <f t="shared" si="6"/>
        <v>1.9547077356872817</v>
      </c>
      <c r="L89" s="41">
        <f>A89*Table!$AC$9/$AC$16</f>
        <v>197.79361460541637</v>
      </c>
      <c r="M89" s="41">
        <f>A89*Table!$AD$9/$AC$16</f>
        <v>67.814953578999905</v>
      </c>
      <c r="N89" s="41">
        <f>ABS(A89*Table!$AE$9/$AC$16)</f>
        <v>85.647147477319677</v>
      </c>
      <c r="O89" s="41">
        <f>($L89*(Table!$AC$10/Table!$AC$9)/(Table!$AC$12-Table!$AC$14))</f>
        <v>424.26772759634576</v>
      </c>
      <c r="P89" s="41">
        <f>ROUND(($N89*(Table!$AE$10/Table!$AE$9)/(Table!$AC$12-Table!$AC$13)),2)</f>
        <v>703.18</v>
      </c>
      <c r="Q89" s="41">
        <f>'Raw Data'!C89</f>
        <v>1.1298755500254729</v>
      </c>
      <c r="R89" s="41">
        <f>'Raw Data'!C89/'Raw Data'!I$30*100</f>
        <v>10.386765729628063</v>
      </c>
      <c r="S89" s="8">
        <f t="shared" si="7"/>
        <v>0.1353436185133246</v>
      </c>
      <c r="T89" s="8">
        <f t="shared" si="8"/>
        <v>2.0886860636404325E-3</v>
      </c>
      <c r="U89" s="139">
        <f t="shared" si="9"/>
        <v>1.1791169267479707E-2</v>
      </c>
      <c r="V89" s="139">
        <f t="shared" si="10"/>
        <v>0.21876385583636035</v>
      </c>
      <c r="W89" s="139">
        <f t="shared" si="11"/>
        <v>1.8315298584891768E-4</v>
      </c>
      <c r="X89" s="44">
        <f t="shared" si="12"/>
        <v>0.3840550549579213</v>
      </c>
      <c r="AS89" s="68"/>
      <c r="AT89" s="68"/>
    </row>
    <row r="90" spans="1:46" x14ac:dyDescent="0.2">
      <c r="A90" s="41">
        <v>962.518310546875</v>
      </c>
      <c r="B90" s="45">
        <v>0.72769298967766449</v>
      </c>
      <c r="C90" s="45">
        <f t="shared" si="1"/>
        <v>0.27230701032233551</v>
      </c>
      <c r="D90" s="89">
        <f t="shared" si="2"/>
        <v>1.190551580013921E-2</v>
      </c>
      <c r="E90" s="84">
        <f>(2*Table!$AC$16*0.147)/A90</f>
        <v>9.5224251072302063E-2</v>
      </c>
      <c r="F90" s="84">
        <f t="shared" si="3"/>
        <v>0.19044850214460413</v>
      </c>
      <c r="G90" s="41">
        <f>IF((('Raw Data'!C90)/('Raw Data'!C$136)*100)&lt;0,0,('Raw Data'!C90)/('Raw Data'!C$136)*100)</f>
        <v>72.761977596152576</v>
      </c>
      <c r="H90" s="41">
        <f t="shared" si="4"/>
        <v>1.1908716771914669</v>
      </c>
      <c r="I90" s="109">
        <f t="shared" si="5"/>
        <v>3.8485537648266344E-2</v>
      </c>
      <c r="J90" s="84">
        <f>'Raw Data'!F90/I90</f>
        <v>0.30943355607378609</v>
      </c>
      <c r="K90" s="150">
        <f t="shared" si="6"/>
        <v>2.1358333784984431</v>
      </c>
      <c r="L90" s="41">
        <f>A90*Table!$AC$9/$AC$16</f>
        <v>216.12141621753449</v>
      </c>
      <c r="M90" s="41">
        <f>A90*Table!$AD$9/$AC$16</f>
        <v>74.098771274583257</v>
      </c>
      <c r="N90" s="41">
        <f>ABS(A90*Table!$AE$9/$AC$16)</f>
        <v>93.583318373127526</v>
      </c>
      <c r="O90" s="41">
        <f>($L90*(Table!$AC$10/Table!$AC$9)/(Table!$AC$12-Table!$AC$14))</f>
        <v>463.58090136751292</v>
      </c>
      <c r="P90" s="41">
        <f>ROUND(($N90*(Table!$AE$10/Table!$AE$9)/(Table!$AC$12-Table!$AC$13)),2)</f>
        <v>768.34</v>
      </c>
      <c r="Q90" s="41">
        <f>'Raw Data'!C90</f>
        <v>1.1486755500254728</v>
      </c>
      <c r="R90" s="41">
        <f>'Raw Data'!C90/'Raw Data'!I$30*100</f>
        <v>10.559591131250928</v>
      </c>
      <c r="S90" s="8">
        <f t="shared" si="7"/>
        <v>0.13183730715287398</v>
      </c>
      <c r="T90" s="8">
        <f t="shared" si="8"/>
        <v>1.7004088280563323E-3</v>
      </c>
      <c r="U90" s="139">
        <f t="shared" si="9"/>
        <v>1.0970795064928452E-2</v>
      </c>
      <c r="V90" s="139">
        <f t="shared" si="10"/>
        <v>0.19364911965777915</v>
      </c>
      <c r="W90" s="139">
        <f t="shared" si="11"/>
        <v>1.4943195148569237E-4</v>
      </c>
      <c r="X90" s="44">
        <f t="shared" si="12"/>
        <v>0.38420448690940701</v>
      </c>
      <c r="AS90" s="68"/>
      <c r="AT90" s="68"/>
    </row>
    <row r="91" spans="1:46" x14ac:dyDescent="0.2">
      <c r="A91" s="41">
        <v>1048.1494140625</v>
      </c>
      <c r="B91" s="45">
        <v>0.73871192451396372</v>
      </c>
      <c r="C91" s="45">
        <f t="shared" si="1"/>
        <v>0.26128807548603628</v>
      </c>
      <c r="D91" s="89">
        <f t="shared" si="2"/>
        <v>1.1018934836299232E-2</v>
      </c>
      <c r="E91" s="84">
        <f>(2*Table!$AC$16*0.147)/A91</f>
        <v>8.7444675382643819E-2</v>
      </c>
      <c r="F91" s="84">
        <f t="shared" si="3"/>
        <v>0.17488935076528764</v>
      </c>
      <c r="G91" s="41">
        <f>IF((('Raw Data'!C91)/('Raw Data'!C$136)*100)&lt;0,0,('Raw Data'!C91)/('Raw Data'!C$136)*100)</f>
        <v>73.864167339936174</v>
      </c>
      <c r="H91" s="41">
        <f t="shared" si="4"/>
        <v>1.1021897437835975</v>
      </c>
      <c r="I91" s="109">
        <f t="shared" si="5"/>
        <v>3.7014195793505289E-2</v>
      </c>
      <c r="J91" s="84">
        <f>'Raw Data'!F91/I91</f>
        <v>0.29777487262792168</v>
      </c>
      <c r="K91" s="150">
        <f t="shared" si="6"/>
        <v>2.3258492640377137</v>
      </c>
      <c r="L91" s="41">
        <f>A91*Table!$AC$9/$AC$16</f>
        <v>235.34880665912743</v>
      </c>
      <c r="M91" s="41">
        <f>A91*Table!$AD$9/$AC$16</f>
        <v>80.691019425986539</v>
      </c>
      <c r="N91" s="41">
        <f>ABS(A91*Table!$AE$9/$AC$16)</f>
        <v>101.90902265857831</v>
      </c>
      <c r="O91" s="41">
        <f>($L91*(Table!$AC$10/Table!$AC$9)/(Table!$AC$12-Table!$AC$14))</f>
        <v>504.82369510752352</v>
      </c>
      <c r="P91" s="41">
        <f>ROUND(($N91*(Table!$AE$10/Table!$AE$9)/(Table!$AC$12-Table!$AC$13)),2)</f>
        <v>836.69</v>
      </c>
      <c r="Q91" s="41">
        <f>'Raw Data'!C91</f>
        <v>1.1660755500254729</v>
      </c>
      <c r="R91" s="41">
        <f>'Raw Data'!C91/'Raw Data'!I$30*100</f>
        <v>10.719546556157196</v>
      </c>
      <c r="S91" s="8">
        <f t="shared" si="7"/>
        <v>0.12201963534361936</v>
      </c>
      <c r="T91" s="8">
        <f t="shared" si="8"/>
        <v>1.3973653537937558E-3</v>
      </c>
      <c r="U91" s="139">
        <f t="shared" si="9"/>
        <v>1.0227116871257443E-2</v>
      </c>
      <c r="V91" s="139">
        <f t="shared" si="10"/>
        <v>0.17197510721331061</v>
      </c>
      <c r="W91" s="139">
        <f t="shared" si="11"/>
        <v>1.1662897948659057E-4</v>
      </c>
      <c r="X91" s="44">
        <f t="shared" si="12"/>
        <v>0.38432111588889362</v>
      </c>
      <c r="AS91" s="68"/>
      <c r="AT91" s="68"/>
    </row>
    <row r="92" spans="1:46" x14ac:dyDescent="0.2">
      <c r="A92" s="41">
        <v>1149.2220458984375</v>
      </c>
      <c r="B92" s="45">
        <v>0.750174149832183</v>
      </c>
      <c r="C92" s="45">
        <f t="shared" si="1"/>
        <v>0.249825850167817</v>
      </c>
      <c r="D92" s="89">
        <f t="shared" si="2"/>
        <v>1.1462225318219277E-2</v>
      </c>
      <c r="E92" s="84">
        <f>(2*Table!$AC$16*0.147)/A92</f>
        <v>7.9754026293108252E-2</v>
      </c>
      <c r="F92" s="84">
        <f t="shared" si="3"/>
        <v>0.1595080525862165</v>
      </c>
      <c r="G92" s="41">
        <f>IF((('Raw Data'!C92)/('Raw Data'!C$136)*100)&lt;0,0,('Raw Data'!C92)/('Raw Data'!C$136)*100)</f>
        <v>75.010698050423699</v>
      </c>
      <c r="H92" s="41">
        <f t="shared" si="4"/>
        <v>1.1465307104875251</v>
      </c>
      <c r="I92" s="109">
        <f t="shared" si="5"/>
        <v>3.9980752721711532E-2</v>
      </c>
      <c r="J92" s="84">
        <f>'Raw Data'!F92/I92</f>
        <v>0.28677066649245514</v>
      </c>
      <c r="K92" s="150">
        <f t="shared" si="6"/>
        <v>2.5501299851028811</v>
      </c>
      <c r="L92" s="41">
        <f>A92*Table!$AC$9/$AC$16</f>
        <v>258.04339864128428</v>
      </c>
      <c r="M92" s="41">
        <f>A92*Table!$AD$9/$AC$16</f>
        <v>88.472022391297472</v>
      </c>
      <c r="N92" s="41">
        <f>ABS(A92*Table!$AE$9/$AC$16)</f>
        <v>111.73606925111355</v>
      </c>
      <c r="O92" s="41">
        <f>($L92*(Table!$AC$10/Table!$AC$9)/(Table!$AC$12-Table!$AC$14))</f>
        <v>553.50364358919842</v>
      </c>
      <c r="P92" s="41">
        <f>ROUND(($N92*(Table!$AE$10/Table!$AE$9)/(Table!$AC$12-Table!$AC$13)),2)</f>
        <v>917.37</v>
      </c>
      <c r="Q92" s="41">
        <f>'Raw Data'!C92</f>
        <v>1.1841755500254729</v>
      </c>
      <c r="R92" s="41">
        <f>'Raw Data'!C92/'Raw Data'!I$30*100</f>
        <v>10.885936969421763</v>
      </c>
      <c r="S92" s="8">
        <f t="shared" si="7"/>
        <v>0.12692847124824727</v>
      </c>
      <c r="T92" s="8">
        <f t="shared" si="8"/>
        <v>1.135141160819475E-3</v>
      </c>
      <c r="U92" s="139">
        <f t="shared" si="9"/>
        <v>9.4724400808995687E-3</v>
      </c>
      <c r="V92" s="139">
        <f t="shared" si="10"/>
        <v>0.15106710701196963</v>
      </c>
      <c r="W92" s="139">
        <f t="shared" si="11"/>
        <v>1.009193156121222E-4</v>
      </c>
      <c r="X92" s="44">
        <f t="shared" si="12"/>
        <v>0.38442203520450574</v>
      </c>
      <c r="AS92" s="68"/>
      <c r="AT92" s="68"/>
    </row>
    <row r="93" spans="1:46" x14ac:dyDescent="0.2">
      <c r="A93" s="41">
        <v>1257.190673828125</v>
      </c>
      <c r="B93" s="45">
        <v>0.76144639351529353</v>
      </c>
      <c r="C93" s="45">
        <f t="shared" si="1"/>
        <v>0.23855360648470647</v>
      </c>
      <c r="D93" s="89">
        <f t="shared" si="2"/>
        <v>1.1272243683110528E-2</v>
      </c>
      <c r="E93" s="84">
        <f>(2*Table!$AC$16*0.147)/A93</f>
        <v>7.290468118580247E-2</v>
      </c>
      <c r="F93" s="84">
        <f t="shared" si="3"/>
        <v>0.14580936237160494</v>
      </c>
      <c r="G93" s="41">
        <f>IF((('Raw Data'!C93)/('Raw Data'!C$136)*100)&lt;0,0,('Raw Data'!C93)/('Raw Data'!C$136)*100)</f>
        <v>76.138225489466677</v>
      </c>
      <c r="H93" s="41">
        <f t="shared" si="4"/>
        <v>1.1275274390429786</v>
      </c>
      <c r="I93" s="109">
        <f t="shared" si="5"/>
        <v>3.899720203510304E-2</v>
      </c>
      <c r="J93" s="84">
        <f>'Raw Data'!F93/I93</f>
        <v>0.28913034274306121</v>
      </c>
      <c r="K93" s="150">
        <f t="shared" si="6"/>
        <v>2.7897129590952243</v>
      </c>
      <c r="L93" s="41">
        <f>A93*Table!$AC$9/$AC$16</f>
        <v>282.28640006737686</v>
      </c>
      <c r="M93" s="41">
        <f>A93*Table!$AD$9/$AC$16</f>
        <v>96.783908594529208</v>
      </c>
      <c r="N93" s="41">
        <f>ABS(A93*Table!$AE$9/$AC$16)</f>
        <v>122.23359680060284</v>
      </c>
      <c r="O93" s="41">
        <f>($L93*(Table!$AC$10/Table!$AC$9)/(Table!$AC$12-Table!$AC$14))</f>
        <v>605.50493364945703</v>
      </c>
      <c r="P93" s="41">
        <f>ROUND(($N93*(Table!$AE$10/Table!$AE$9)/(Table!$AC$12-Table!$AC$13)),2)</f>
        <v>1003.56</v>
      </c>
      <c r="Q93" s="41">
        <f>'Raw Data'!C93</f>
        <v>1.2019755500254727</v>
      </c>
      <c r="R93" s="41">
        <f>'Raw Data'!C93/'Raw Data'!I$30*100</f>
        <v>11.049569530532771</v>
      </c>
      <c r="S93" s="8">
        <f t="shared" si="7"/>
        <v>0.12482468443197642</v>
      </c>
      <c r="T93" s="8">
        <f t="shared" si="8"/>
        <v>9.1965480292355295E-4</v>
      </c>
      <c r="U93" s="139">
        <f t="shared" si="9"/>
        <v>8.789096006325766E-3</v>
      </c>
      <c r="V93" s="139">
        <f t="shared" si="10"/>
        <v>0.13310137812759953</v>
      </c>
      <c r="W93" s="139">
        <f t="shared" si="11"/>
        <v>8.2931843610362416E-5</v>
      </c>
      <c r="X93" s="44">
        <f t="shared" si="12"/>
        <v>0.3845049670481161</v>
      </c>
      <c r="AS93" s="68"/>
      <c r="AT93" s="68"/>
    </row>
    <row r="94" spans="1:46" x14ac:dyDescent="0.2">
      <c r="A94" s="41">
        <v>1378.3402099609375</v>
      </c>
      <c r="B94" s="45">
        <v>0.77227534671648412</v>
      </c>
      <c r="C94" s="45">
        <f t="shared" si="1"/>
        <v>0.22772465328351588</v>
      </c>
      <c r="D94" s="89">
        <f t="shared" si="2"/>
        <v>1.0828953201190594E-2</v>
      </c>
      <c r="E94" s="84">
        <f>(2*Table!$AC$16*0.147)/A94</f>
        <v>6.6496707128497076E-2</v>
      </c>
      <c r="F94" s="84">
        <f t="shared" si="3"/>
        <v>0.13299341425699415</v>
      </c>
      <c r="G94" s="41">
        <f>IF((('Raw Data'!C94)/('Raw Data'!C$136)*100)&lt;0,0,('Raw Data'!C94)/('Raw Data'!C$136)*100)</f>
        <v>77.221411961805728</v>
      </c>
      <c r="H94" s="41">
        <f t="shared" si="4"/>
        <v>1.083186472339051</v>
      </c>
      <c r="I94" s="109">
        <f t="shared" si="5"/>
        <v>3.9955275250775024E-2</v>
      </c>
      <c r="J94" s="84">
        <f>'Raw Data'!F94/I94</f>
        <v>0.27109973978168217</v>
      </c>
      <c r="K94" s="150">
        <f t="shared" si="6"/>
        <v>3.0585444402491224</v>
      </c>
      <c r="L94" s="41">
        <f>A94*Table!$AC$9/$AC$16</f>
        <v>309.48900913591956</v>
      </c>
      <c r="M94" s="41">
        <f>A94*Table!$AD$9/$AC$16</f>
        <v>106.11051741802956</v>
      </c>
      <c r="N94" s="41">
        <f>ABS(A94*Table!$AE$9/$AC$16)</f>
        <v>134.01267205189029</v>
      </c>
      <c r="O94" s="41">
        <f>($L94*(Table!$AC$10/Table!$AC$9)/(Table!$AC$12-Table!$AC$14))</f>
        <v>663.85458845113601</v>
      </c>
      <c r="P94" s="41">
        <f>ROUND(($N94*(Table!$AE$10/Table!$AE$9)/(Table!$AC$12-Table!$AC$13)),2)</f>
        <v>1100.27</v>
      </c>
      <c r="Q94" s="41">
        <f>'Raw Data'!C94</f>
        <v>1.2190755500254729</v>
      </c>
      <c r="R94" s="41">
        <f>'Raw Data'!C94/'Raw Data'!I$30*100</f>
        <v>11.206767103285484</v>
      </c>
      <c r="S94" s="8">
        <f t="shared" si="7"/>
        <v>0.11991584852734972</v>
      </c>
      <c r="T94" s="8">
        <f t="shared" si="8"/>
        <v>7.4743410755007123E-4</v>
      </c>
      <c r="U94" s="139">
        <f t="shared" si="9"/>
        <v>8.1306248067761783E-3</v>
      </c>
      <c r="V94" s="139">
        <f t="shared" si="10"/>
        <v>0.11667893210228011</v>
      </c>
      <c r="W94" s="139">
        <f t="shared" si="11"/>
        <v>6.6280668134428963E-5</v>
      </c>
      <c r="X94" s="44">
        <f t="shared" si="12"/>
        <v>0.38457124771625051</v>
      </c>
      <c r="AS94" s="68"/>
      <c r="AT94" s="68"/>
    </row>
    <row r="95" spans="1:46" x14ac:dyDescent="0.2">
      <c r="A95" s="41">
        <v>1507.8028564453125</v>
      </c>
      <c r="B95" s="45">
        <v>0.78272433664745744</v>
      </c>
      <c r="C95" s="45">
        <f t="shared" si="1"/>
        <v>0.21727566335254256</v>
      </c>
      <c r="D95" s="89">
        <f t="shared" si="2"/>
        <v>1.0448989930973318E-2</v>
      </c>
      <c r="E95" s="84">
        <f>(2*Table!$AC$16*0.147)/A95</f>
        <v>6.0787181078356005E-2</v>
      </c>
      <c r="F95" s="84">
        <f t="shared" si="3"/>
        <v>0.12157436215671201</v>
      </c>
      <c r="G95" s="41">
        <f>IF((('Raw Data'!C95)/('Raw Data'!C$136)*100)&lt;0,0,('Raw Data'!C95)/('Raw Data'!C$136)*100)</f>
        <v>78.266591891255686</v>
      </c>
      <c r="H95" s="41">
        <f t="shared" si="4"/>
        <v>1.045179929449958</v>
      </c>
      <c r="I95" s="109">
        <f t="shared" si="5"/>
        <v>3.8988135825479553E-2</v>
      </c>
      <c r="J95" s="84">
        <f>'Raw Data'!F95/I95</f>
        <v>0.26807640512191683</v>
      </c>
      <c r="K95" s="150">
        <f t="shared" si="6"/>
        <v>3.3458227585940139</v>
      </c>
      <c r="L95" s="41">
        <f>A95*Table!$AC$9/$AC$16</f>
        <v>338.5582228837348</v>
      </c>
      <c r="M95" s="41">
        <f>A95*Table!$AD$9/$AC$16</f>
        <v>116.07710498870908</v>
      </c>
      <c r="N95" s="41">
        <f>ABS(A95*Table!$AE$9/$AC$16)</f>
        <v>146.60001083871421</v>
      </c>
      <c r="O95" s="41">
        <f>($L95*(Table!$AC$10/Table!$AC$9)/(Table!$AC$12-Table!$AC$14))</f>
        <v>726.20811429372554</v>
      </c>
      <c r="P95" s="41">
        <f>ROUND(($N95*(Table!$AE$10/Table!$AE$9)/(Table!$AC$12-Table!$AC$13)),2)</f>
        <v>1203.6099999999999</v>
      </c>
      <c r="Q95" s="41">
        <f>'Raw Data'!C95</f>
        <v>1.2355755500254728</v>
      </c>
      <c r="R95" s="41">
        <f>'Raw Data'!C95/'Raw Data'!I$30*100</f>
        <v>11.358448971731082</v>
      </c>
      <c r="S95" s="8">
        <f t="shared" si="7"/>
        <v>0.11570827489481045</v>
      </c>
      <c r="T95" s="8">
        <f t="shared" si="8"/>
        <v>6.0856779589635313E-4</v>
      </c>
      <c r="U95" s="139">
        <f t="shared" si="9"/>
        <v>7.5331127827340397E-3</v>
      </c>
      <c r="V95" s="139">
        <f t="shared" si="10"/>
        <v>0.10255025006545562</v>
      </c>
      <c r="W95" s="139">
        <f t="shared" si="11"/>
        <v>5.3443936559407247E-5</v>
      </c>
      <c r="X95" s="44">
        <f t="shared" si="12"/>
        <v>0.38462469165280994</v>
      </c>
      <c r="Z95" s="4"/>
      <c r="AS95" s="68"/>
      <c r="AT95" s="68"/>
    </row>
    <row r="96" spans="1:46" x14ac:dyDescent="0.2">
      <c r="A96" s="41">
        <v>1647.938232421875</v>
      </c>
      <c r="B96" s="45">
        <v>0.79266670888480784</v>
      </c>
      <c r="C96" s="45">
        <f t="shared" si="1"/>
        <v>0.20733329111519216</v>
      </c>
      <c r="D96" s="89">
        <f t="shared" si="2"/>
        <v>9.9423722373503942E-3</v>
      </c>
      <c r="E96" s="84">
        <f>(2*Table!$AC$16*0.147)/A96</f>
        <v>5.5618034378936469E-2</v>
      </c>
      <c r="F96" s="84">
        <f t="shared" si="3"/>
        <v>0.11123606875787294</v>
      </c>
      <c r="G96" s="41">
        <f>IF((('Raw Data'!C96)/('Raw Data'!C$136)*100)&lt;0,0,('Raw Data'!C96)/('Raw Data'!C$136)*100)</f>
        <v>79.261096430186868</v>
      </c>
      <c r="H96" s="41">
        <f t="shared" si="4"/>
        <v>0.99450453893118151</v>
      </c>
      <c r="I96" s="109">
        <f t="shared" si="5"/>
        <v>3.859636783427467E-2</v>
      </c>
      <c r="J96" s="84">
        <f>'Raw Data'!F96/I96</f>
        <v>0.25766790885644564</v>
      </c>
      <c r="K96" s="150">
        <f t="shared" si="6"/>
        <v>3.656783921866964</v>
      </c>
      <c r="L96" s="41">
        <f>A96*Table!$AC$9/$AC$16</f>
        <v>370.02386419815673</v>
      </c>
      <c r="M96" s="41">
        <f>A96*Table!$AD$9/$AC$16</f>
        <v>126.86532486793945</v>
      </c>
      <c r="N96" s="41">
        <f>ABS(A96*Table!$AE$9/$AC$16)</f>
        <v>160.22503320104349</v>
      </c>
      <c r="O96" s="41">
        <f>($L96*(Table!$AC$10/Table!$AC$9)/(Table!$AC$12-Table!$AC$14))</f>
        <v>793.70198240702871</v>
      </c>
      <c r="P96" s="41">
        <f>ROUND(($N96*(Table!$AE$10/Table!$AE$9)/(Table!$AC$12-Table!$AC$13)),2)</f>
        <v>1315.48</v>
      </c>
      <c r="Q96" s="41">
        <f>'Raw Data'!C96</f>
        <v>1.2512755500254729</v>
      </c>
      <c r="R96" s="41">
        <f>'Raw Data'!C96/'Raw Data'!I$30*100</f>
        <v>11.502776567767199</v>
      </c>
      <c r="S96" s="8">
        <f t="shared" si="7"/>
        <v>0.11009817671809263</v>
      </c>
      <c r="T96" s="8">
        <f t="shared" si="8"/>
        <v>4.979513060239249E-4</v>
      </c>
      <c r="U96" s="139">
        <f t="shared" si="9"/>
        <v>6.9801017668376228E-3</v>
      </c>
      <c r="V96" s="139">
        <f t="shared" si="10"/>
        <v>9.0145307089031637E-2</v>
      </c>
      <c r="W96" s="139">
        <f t="shared" si="11"/>
        <v>4.2571741099554706E-5</v>
      </c>
      <c r="X96" s="44">
        <f t="shared" si="12"/>
        <v>0.3846672633939095</v>
      </c>
      <c r="Z96" s="153"/>
      <c r="AS96" s="68"/>
      <c r="AT96" s="68"/>
    </row>
    <row r="97" spans="1:46" x14ac:dyDescent="0.2">
      <c r="A97" s="41">
        <v>1809.1453857421875</v>
      </c>
      <c r="B97" s="45">
        <v>0.80260908112215823</v>
      </c>
      <c r="C97" s="45">
        <f t="shared" si="1"/>
        <v>0.19739091887784177</v>
      </c>
      <c r="D97" s="89">
        <f t="shared" si="2"/>
        <v>9.9423722373503942E-3</v>
      </c>
      <c r="E97" s="84">
        <f>(2*Table!$AC$16*0.147)/A97</f>
        <v>5.0662089397311136E-2</v>
      </c>
      <c r="F97" s="84">
        <f t="shared" si="3"/>
        <v>0.10132417879462227</v>
      </c>
      <c r="G97" s="41">
        <f>IF((('Raw Data'!C97)/('Raw Data'!C$136)*100)&lt;0,0,('Raw Data'!C97)/('Raw Data'!C$136)*100)</f>
        <v>80.255600969118049</v>
      </c>
      <c r="H97" s="41">
        <f t="shared" si="4"/>
        <v>0.99450453893118151</v>
      </c>
      <c r="I97" s="109">
        <f t="shared" si="5"/>
        <v>4.0532539286446401E-2</v>
      </c>
      <c r="J97" s="84">
        <f>'Raw Data'!F97/I97</f>
        <v>0.24535954480989922</v>
      </c>
      <c r="K97" s="150">
        <f t="shared" si="6"/>
        <v>4.0145034739434458</v>
      </c>
      <c r="L97" s="41">
        <f>A97*Table!$AC$9/$AC$16</f>
        <v>406.22090886548142</v>
      </c>
      <c r="M97" s="41">
        <f>A97*Table!$AD$9/$AC$16</f>
        <v>139.27574018245079</v>
      </c>
      <c r="N97" s="41">
        <f>ABS(A97*Table!$AE$9/$AC$16)</f>
        <v>175.8988133129551</v>
      </c>
      <c r="O97" s="41">
        <f>($L97*(Table!$AC$10/Table!$AC$9)/(Table!$AC$12-Table!$AC$14))</f>
        <v>871.34472086117864</v>
      </c>
      <c r="P97" s="41">
        <f>ROUND(($N97*(Table!$AE$10/Table!$AE$9)/(Table!$AC$12-Table!$AC$13)),2)</f>
        <v>1444.16</v>
      </c>
      <c r="Q97" s="41">
        <f>'Raw Data'!C97</f>
        <v>1.2669755500254729</v>
      </c>
      <c r="R97" s="41">
        <f>'Raw Data'!C97/'Raw Data'!I$30*100</f>
        <v>11.647104163803315</v>
      </c>
      <c r="S97" s="8">
        <f t="shared" si="7"/>
        <v>0.11009817671809263</v>
      </c>
      <c r="T97" s="8">
        <f t="shared" si="8"/>
        <v>4.0616988138431065E-4</v>
      </c>
      <c r="U97" s="139">
        <f t="shared" si="9"/>
        <v>6.4379039161770752E-3</v>
      </c>
      <c r="V97" s="139">
        <f t="shared" si="10"/>
        <v>7.862484991268559E-2</v>
      </c>
      <c r="W97" s="139">
        <f t="shared" si="11"/>
        <v>3.5322898529968445E-5</v>
      </c>
      <c r="X97" s="44">
        <f t="shared" si="12"/>
        <v>0.38470258629243947</v>
      </c>
      <c r="Z97" s="45"/>
      <c r="AS97" s="68"/>
      <c r="AT97" s="68"/>
    </row>
    <row r="98" spans="1:46" x14ac:dyDescent="0.2">
      <c r="A98" s="41">
        <v>1980.09912109375</v>
      </c>
      <c r="B98" s="45">
        <v>0.81261478057121139</v>
      </c>
      <c r="C98" s="45">
        <f t="shared" si="1"/>
        <v>0.18738521942878861</v>
      </c>
      <c r="D98" s="89">
        <f t="shared" si="2"/>
        <v>1.0005699449053163E-2</v>
      </c>
      <c r="E98" s="84">
        <f>(2*Table!$AC$16*0.147)/A98</f>
        <v>4.6288129866234172E-2</v>
      </c>
      <c r="F98" s="84">
        <f t="shared" si="3"/>
        <v>9.2576259732468344E-2</v>
      </c>
      <c r="G98" s="41">
        <f>IF((('Raw Data'!C98)/('Raw Data'!C$136)*100)&lt;0,0,('Raw Data'!C98)/('Raw Data'!C$136)*100)</f>
        <v>81.256439931864051</v>
      </c>
      <c r="H98" s="41">
        <f t="shared" si="4"/>
        <v>1.0008389627460019</v>
      </c>
      <c r="I98" s="109">
        <f t="shared" si="5"/>
        <v>3.9213462158729007E-2</v>
      </c>
      <c r="J98" s="84">
        <f>'Raw Data'!F98/I98</f>
        <v>0.25522841076740271</v>
      </c>
      <c r="K98" s="150">
        <f t="shared" si="6"/>
        <v>4.3938507446830544</v>
      </c>
      <c r="L98" s="41">
        <f>A98*Table!$AC$9/$AC$16</f>
        <v>444.60642630136812</v>
      </c>
      <c r="M98" s="41">
        <f>A98*Table!$AD$9/$AC$16</f>
        <v>152.43648901761193</v>
      </c>
      <c r="N98" s="41">
        <f>ABS(A98*Table!$AE$9/$AC$16)</f>
        <v>192.52022993139931</v>
      </c>
      <c r="O98" s="41">
        <f>($L98*(Table!$AC$10/Table!$AC$9)/(Table!$AC$12-Table!$AC$14))</f>
        <v>953.68173809817279</v>
      </c>
      <c r="P98" s="41">
        <f>ROUND(($N98*(Table!$AE$10/Table!$AE$9)/(Table!$AC$12-Table!$AC$13)),2)</f>
        <v>1580.63</v>
      </c>
      <c r="Q98" s="41">
        <f>'Raw Data'!C98</f>
        <v>1.2827755500254727</v>
      </c>
      <c r="R98" s="41">
        <f>'Raw Data'!C98/'Raw Data'!I$30*100</f>
        <v>11.792351043890616</v>
      </c>
      <c r="S98" s="8">
        <f t="shared" si="7"/>
        <v>0.11079943899018128</v>
      </c>
      <c r="T98" s="8">
        <f t="shared" si="8"/>
        <v>3.2906439078483896E-4</v>
      </c>
      <c r="U98" s="139">
        <f t="shared" si="9"/>
        <v>5.9554347144888681E-3</v>
      </c>
      <c r="V98" s="139">
        <f t="shared" si="10"/>
        <v>6.8921000019223494E-2</v>
      </c>
      <c r="W98" s="139">
        <f t="shared" si="11"/>
        <v>2.9674734634388824E-5</v>
      </c>
      <c r="X98" s="44">
        <f t="shared" si="12"/>
        <v>0.38473226102707386</v>
      </c>
      <c r="Z98" s="45"/>
      <c r="AS98" s="68"/>
      <c r="AT98" s="68"/>
    </row>
    <row r="99" spans="1:46" x14ac:dyDescent="0.2">
      <c r="A99" s="41">
        <v>2154.884521484375</v>
      </c>
      <c r="B99" s="45">
        <v>0.82160724463301893</v>
      </c>
      <c r="C99" s="45">
        <f t="shared" si="1"/>
        <v>0.17839275536698107</v>
      </c>
      <c r="D99" s="89">
        <f t="shared" si="2"/>
        <v>8.9924640618075369E-3</v>
      </c>
      <c r="E99" s="84">
        <f>(2*Table!$AC$16*0.147)/A99</f>
        <v>4.2533641293254904E-2</v>
      </c>
      <c r="F99" s="84">
        <f t="shared" si="3"/>
        <v>8.5067282586509807E-2</v>
      </c>
      <c r="G99" s="41">
        <f>IF((('Raw Data'!C99)/('Raw Data'!C$136)*100)&lt;0,0,('Raw Data'!C99)/('Raw Data'!C$136)*100)</f>
        <v>82.155928113572514</v>
      </c>
      <c r="H99" s="41">
        <f t="shared" si="4"/>
        <v>0.89948818170846323</v>
      </c>
      <c r="I99" s="109">
        <f t="shared" si="5"/>
        <v>3.6737070628681812E-2</v>
      </c>
      <c r="J99" s="84">
        <f>'Raw Data'!F99/I99</f>
        <v>0.24484483011723965</v>
      </c>
      <c r="K99" s="150">
        <f t="shared" si="6"/>
        <v>4.7817005010335656</v>
      </c>
      <c r="L99" s="41">
        <f>A99*Table!$AC$9/$AC$16</f>
        <v>483.85229607096045</v>
      </c>
      <c r="M99" s="41">
        <f>A99*Table!$AD$9/$AC$16</f>
        <v>165.89221579575786</v>
      </c>
      <c r="N99" s="41">
        <f>ABS(A99*Table!$AE$9/$AC$16)</f>
        <v>209.51419003844066</v>
      </c>
      <c r="O99" s="41">
        <f>($L99*(Table!$AC$10/Table!$AC$9)/(Table!$AC$12-Table!$AC$14))</f>
        <v>1037.8642129364232</v>
      </c>
      <c r="P99" s="41">
        <f>ROUND(($N99*(Table!$AE$10/Table!$AE$9)/(Table!$AC$12-Table!$AC$13)),2)</f>
        <v>1720.15</v>
      </c>
      <c r="Q99" s="41">
        <f>'Raw Data'!C99</f>
        <v>1.2969755500254729</v>
      </c>
      <c r="R99" s="41">
        <f>'Raw Data'!C99/'Raw Data'!I$30*100</f>
        <v>11.922889379158951</v>
      </c>
      <c r="S99" s="8">
        <f t="shared" si="7"/>
        <v>9.9579242636748125E-2</v>
      </c>
      <c r="T99" s="8">
        <f t="shared" si="8"/>
        <v>2.7055273057341456E-4</v>
      </c>
      <c r="U99" s="139">
        <f t="shared" si="9"/>
        <v>5.5329597759354475E-3</v>
      </c>
      <c r="V99" s="139">
        <f t="shared" si="10"/>
        <v>6.0857491917965044E-2</v>
      </c>
      <c r="W99" s="139">
        <f t="shared" si="11"/>
        <v>2.251873344286384E-5</v>
      </c>
      <c r="X99" s="44">
        <f t="shared" si="12"/>
        <v>0.38475477976051675</v>
      </c>
      <c r="Z99" s="45"/>
      <c r="AS99" s="68"/>
      <c r="AT99" s="68"/>
    </row>
    <row r="100" spans="1:46" x14ac:dyDescent="0.2">
      <c r="A100" s="41">
        <v>2366.50048828125</v>
      </c>
      <c r="B100" s="45">
        <v>0.83104299917674629</v>
      </c>
      <c r="C100" s="45">
        <f t="shared" si="1"/>
        <v>0.16895700082325371</v>
      </c>
      <c r="D100" s="89">
        <f t="shared" si="2"/>
        <v>9.4357545437273593E-3</v>
      </c>
      <c r="E100" s="84">
        <f>(2*Table!$AC$16*0.147)/A100</f>
        <v>3.8730220305921513E-2</v>
      </c>
      <c r="F100" s="84">
        <f t="shared" si="3"/>
        <v>7.7460440611843026E-2</v>
      </c>
      <c r="G100" s="41">
        <f>IF((('Raw Data'!C100)/('Raw Data'!C$136)*100)&lt;0,0,('Raw Data'!C100)/('Raw Data'!C$136)*100)</f>
        <v>83.099757261984891</v>
      </c>
      <c r="H100" s="41">
        <f t="shared" si="4"/>
        <v>0.94382914841237664</v>
      </c>
      <c r="I100" s="109">
        <f t="shared" si="5"/>
        <v>4.0682596781312697E-2</v>
      </c>
      <c r="J100" s="84">
        <f>'Raw Data'!F100/I100</f>
        <v>0.23199825554054126</v>
      </c>
      <c r="K100" s="150">
        <f t="shared" si="6"/>
        <v>5.251277485030041</v>
      </c>
      <c r="L100" s="41">
        <f>A100*Table!$AC$9/$AC$16</f>
        <v>531.36800765508417</v>
      </c>
      <c r="M100" s="41">
        <f>A100*Table!$AD$9/$AC$16</f>
        <v>182.1833169103146</v>
      </c>
      <c r="N100" s="41">
        <f>ABS(A100*Table!$AE$9/$AC$16)</f>
        <v>230.0890966938135</v>
      </c>
      <c r="O100" s="41">
        <f>($L100*(Table!$AC$10/Table!$AC$9)/(Table!$AC$12-Table!$AC$14))</f>
        <v>1139.7855162056719</v>
      </c>
      <c r="P100" s="41">
        <f>ROUND(($N100*(Table!$AE$10/Table!$AE$9)/(Table!$AC$12-Table!$AC$13)),2)</f>
        <v>1889.07</v>
      </c>
      <c r="Q100" s="41">
        <f>'Raw Data'!C100</f>
        <v>1.3118755500254728</v>
      </c>
      <c r="R100" s="41">
        <f>'Raw Data'!C100/'Raw Data'!I$30*100</f>
        <v>12.059862702785583</v>
      </c>
      <c r="S100" s="8">
        <f t="shared" si="7"/>
        <v>0.1044880785413736</v>
      </c>
      <c r="T100" s="8">
        <f t="shared" si="8"/>
        <v>2.1964600638024745E-4</v>
      </c>
      <c r="U100" s="139">
        <f t="shared" si="9"/>
        <v>5.0960744620612616E-3</v>
      </c>
      <c r="V100" s="139">
        <f t="shared" si="10"/>
        <v>5.2955195356342924E-2</v>
      </c>
      <c r="W100" s="139">
        <f t="shared" si="11"/>
        <v>1.9591906098951189E-5</v>
      </c>
      <c r="X100" s="44">
        <f t="shared" si="12"/>
        <v>0.38477437166661571</v>
      </c>
      <c r="Z100" s="45"/>
      <c r="AS100" s="68"/>
      <c r="AT100" s="68"/>
    </row>
    <row r="101" spans="1:46" x14ac:dyDescent="0.2">
      <c r="A101" s="41">
        <v>2587.9775390625</v>
      </c>
      <c r="B101" s="45">
        <v>0.83984548160344508</v>
      </c>
      <c r="C101" s="45">
        <f t="shared" si="1"/>
        <v>0.16015451839655492</v>
      </c>
      <c r="D101" s="89">
        <f t="shared" si="2"/>
        <v>8.8024824266987878E-3</v>
      </c>
      <c r="E101" s="84">
        <f>(2*Table!$AC$16*0.147)/A101</f>
        <v>3.5415718985878787E-2</v>
      </c>
      <c r="F101" s="84">
        <f t="shared" si="3"/>
        <v>7.0831437971757574E-2</v>
      </c>
      <c r="G101" s="41">
        <f>IF((('Raw Data'!C101)/('Raw Data'!C$136)*100)&lt;0,0,('Raw Data'!C101)/('Raw Data'!C$136)*100)</f>
        <v>83.980242172248808</v>
      </c>
      <c r="H101" s="41">
        <f t="shared" si="4"/>
        <v>0.88048491026391673</v>
      </c>
      <c r="I101" s="109">
        <f t="shared" si="5"/>
        <v>3.885390437905123E-2</v>
      </c>
      <c r="J101" s="84">
        <f>'Raw Data'!F101/I101</f>
        <v>0.22661426807305401</v>
      </c>
      <c r="K101" s="150">
        <f t="shared" si="6"/>
        <v>5.742736268147862</v>
      </c>
      <c r="L101" s="41">
        <f>A101*Table!$AC$9/$AC$16</f>
        <v>581.09790198543783</v>
      </c>
      <c r="M101" s="41">
        <f>A101*Table!$AD$9/$AC$16</f>
        <v>199.23356639500724</v>
      </c>
      <c r="N101" s="41">
        <f>ABS(A101*Table!$AE$9/$AC$16)</f>
        <v>251.62277260261448</v>
      </c>
      <c r="O101" s="41">
        <f>($L101*(Table!$AC$10/Table!$AC$9)/(Table!$AC$12-Table!$AC$14))</f>
        <v>1246.4562462150104</v>
      </c>
      <c r="P101" s="41">
        <f>ROUND(($N101*(Table!$AE$10/Table!$AE$9)/(Table!$AC$12-Table!$AC$13)),2)</f>
        <v>2065.87</v>
      </c>
      <c r="Q101" s="41">
        <f>'Raw Data'!C101</f>
        <v>1.3257755500254729</v>
      </c>
      <c r="R101" s="41">
        <f>'Raw Data'!C101/'Raw Data'!I$30*100</f>
        <v>12.18764318590036</v>
      </c>
      <c r="S101" s="8">
        <f t="shared" si="7"/>
        <v>9.7475455820477258E-2</v>
      </c>
      <c r="T101" s="8">
        <f t="shared" si="8"/>
        <v>1.7993637326829681E-4</v>
      </c>
      <c r="U101" s="139">
        <f t="shared" si="9"/>
        <v>4.7093311290156547E-3</v>
      </c>
      <c r="V101" s="139">
        <f t="shared" si="10"/>
        <v>4.6339031282964543E-2</v>
      </c>
      <c r="W101" s="139">
        <f t="shared" si="11"/>
        <v>1.5282605893132619E-5</v>
      </c>
      <c r="X101" s="44">
        <f t="shared" si="12"/>
        <v>0.38478965427250883</v>
      </c>
      <c r="Z101" s="45"/>
      <c r="AS101" s="68"/>
      <c r="AT101" s="68"/>
    </row>
    <row r="102" spans="1:46" x14ac:dyDescent="0.2">
      <c r="A102" s="41">
        <v>2827.421630859375</v>
      </c>
      <c r="B102" s="45">
        <v>0.84858463681844098</v>
      </c>
      <c r="C102" s="45">
        <f t="shared" si="1"/>
        <v>0.15141536318155902</v>
      </c>
      <c r="D102" s="89">
        <f t="shared" si="2"/>
        <v>8.7391552149959084E-3</v>
      </c>
      <c r="E102" s="84">
        <f>(2*Table!$AC$16*0.147)/A102</f>
        <v>3.2416490085826255E-2</v>
      </c>
      <c r="F102" s="84">
        <f t="shared" si="3"/>
        <v>6.483298017165251E-2</v>
      </c>
      <c r="G102" s="41">
        <f>IF((('Raw Data'!C102)/('Raw Data'!C$136)*100)&lt;0,0,('Raw Data'!C102)/('Raw Data'!C$136)*100)</f>
        <v>84.854392658697861</v>
      </c>
      <c r="H102" s="41">
        <f t="shared" si="4"/>
        <v>0.87415048644905369</v>
      </c>
      <c r="I102" s="109">
        <f t="shared" si="5"/>
        <v>3.8430073403209475E-2</v>
      </c>
      <c r="J102" s="84">
        <f>'Raw Data'!F102/I102</f>
        <v>0.22746521383850654</v>
      </c>
      <c r="K102" s="150">
        <f t="shared" si="6"/>
        <v>6.2740640132309045</v>
      </c>
      <c r="L102" s="41">
        <f>A102*Table!$AC$9/$AC$16</f>
        <v>634.86207006101415</v>
      </c>
      <c r="M102" s="41">
        <f>A102*Table!$AD$9/$AC$16</f>
        <v>217.66699544949057</v>
      </c>
      <c r="N102" s="41">
        <f>ABS(A102*Table!$AE$9/$AC$16)</f>
        <v>274.90334028600716</v>
      </c>
      <c r="O102" s="41">
        <f>($L102*(Table!$AC$10/Table!$AC$9)/(Table!$AC$12-Table!$AC$14))</f>
        <v>1361.7805020613775</v>
      </c>
      <c r="P102" s="41">
        <f>ROUND(($N102*(Table!$AE$10/Table!$AE$9)/(Table!$AC$12-Table!$AC$13)),2)</f>
        <v>2257.0100000000002</v>
      </c>
      <c r="Q102" s="41">
        <f>'Raw Data'!C102</f>
        <v>1.3395755500254729</v>
      </c>
      <c r="R102" s="41">
        <f>'Raw Data'!C102/'Raw Data'!I$30*100</f>
        <v>12.314504384963952</v>
      </c>
      <c r="S102" s="8">
        <f t="shared" si="7"/>
        <v>9.6774193548387386E-2</v>
      </c>
      <c r="T102" s="8">
        <f t="shared" si="8"/>
        <v>1.4690702427466729E-4</v>
      </c>
      <c r="U102" s="139">
        <f t="shared" si="9"/>
        <v>4.3553830990608377E-3</v>
      </c>
      <c r="V102" s="139">
        <f t="shared" si="10"/>
        <v>4.0603780655687212E-2</v>
      </c>
      <c r="W102" s="139">
        <f t="shared" si="11"/>
        <v>1.2711639066344457E-5</v>
      </c>
      <c r="X102" s="44">
        <f t="shared" si="12"/>
        <v>0.38480236591157518</v>
      </c>
      <c r="Z102" s="45"/>
      <c r="AS102" s="68"/>
      <c r="AT102" s="68"/>
    </row>
    <row r="103" spans="1:46" x14ac:dyDescent="0.2">
      <c r="A103" s="41">
        <v>3097.88134765625</v>
      </c>
      <c r="B103" s="45">
        <v>0.8572604648217339</v>
      </c>
      <c r="C103" s="45">
        <f t="shared" si="1"/>
        <v>0.1427395351782661</v>
      </c>
      <c r="D103" s="89">
        <f t="shared" si="2"/>
        <v>8.675828003292918E-3</v>
      </c>
      <c r="E103" s="84">
        <f>(2*Table!$AC$16*0.147)/A103</f>
        <v>2.9586376939370745E-2</v>
      </c>
      <c r="F103" s="84">
        <f t="shared" si="3"/>
        <v>5.9172753878741491E-2</v>
      </c>
      <c r="G103" s="41">
        <f>IF((('Raw Data'!C103)/('Raw Data'!C$136)*100)&lt;0,0,('Raw Data'!C103)/('Raw Data'!C$136)*100)</f>
        <v>85.722208721332066</v>
      </c>
      <c r="H103" s="41">
        <f t="shared" si="4"/>
        <v>0.86781606263420485</v>
      </c>
      <c r="I103" s="109">
        <f t="shared" si="5"/>
        <v>3.96742035795834E-2</v>
      </c>
      <c r="J103" s="84">
        <f>'Raw Data'!F103/I103</f>
        <v>0.21873559752583932</v>
      </c>
      <c r="K103" s="150">
        <f t="shared" si="6"/>
        <v>6.8742155992779219</v>
      </c>
      <c r="L103" s="41">
        <f>A103*Table!$AC$9/$AC$16</f>
        <v>695.59040778034864</v>
      </c>
      <c r="M103" s="41">
        <f>A103*Table!$AD$9/$AC$16</f>
        <v>238.48813981040524</v>
      </c>
      <c r="N103" s="41">
        <f>ABS(A103*Table!$AE$9/$AC$16)</f>
        <v>301.19948188327942</v>
      </c>
      <c r="O103" s="41">
        <f>($L103*(Table!$AC$10/Table!$AC$9)/(Table!$AC$12-Table!$AC$14))</f>
        <v>1492.0429167317648</v>
      </c>
      <c r="P103" s="41">
        <f>ROUND(($N103*(Table!$AE$10/Table!$AE$9)/(Table!$AC$12-Table!$AC$13)),2)</f>
        <v>2472.9</v>
      </c>
      <c r="Q103" s="41">
        <f>'Raw Data'!C103</f>
        <v>1.3532755500254727</v>
      </c>
      <c r="R103" s="41">
        <f>'Raw Data'!C103/'Raw Data'!I$30*100</f>
        <v>12.440446299976358</v>
      </c>
      <c r="S103" s="8">
        <f t="shared" si="7"/>
        <v>9.6072931276296278E-2</v>
      </c>
      <c r="T103" s="8">
        <f t="shared" si="8"/>
        <v>1.1959253481430565E-4</v>
      </c>
      <c r="U103" s="139">
        <f t="shared" si="9"/>
        <v>4.0157917311417915E-3</v>
      </c>
      <c r="V103" s="139">
        <f t="shared" si="10"/>
        <v>3.5395655781744757E-2</v>
      </c>
      <c r="W103" s="139">
        <f t="shared" si="11"/>
        <v>1.0512224487604941E-5</v>
      </c>
      <c r="X103" s="44">
        <f t="shared" si="12"/>
        <v>0.3848128781360628</v>
      </c>
      <c r="Z103" s="45"/>
      <c r="AS103" s="68"/>
      <c r="AT103" s="68"/>
    </row>
    <row r="104" spans="1:46" x14ac:dyDescent="0.2">
      <c r="A104" s="41">
        <v>3384.119140625</v>
      </c>
      <c r="B104" s="45">
        <v>0.86555632955480977</v>
      </c>
      <c r="C104" s="45">
        <f t="shared" si="1"/>
        <v>0.13444367044519023</v>
      </c>
      <c r="D104" s="89">
        <f t="shared" si="2"/>
        <v>8.2958647330758639E-3</v>
      </c>
      <c r="E104" s="84">
        <f>(2*Table!$AC$16*0.147)/A104</f>
        <v>2.708388252792903E-2</v>
      </c>
      <c r="F104" s="84">
        <f t="shared" si="3"/>
        <v>5.4167765055858061E-2</v>
      </c>
      <c r="G104" s="41">
        <f>IF((('Raw Data'!C104)/('Raw Data'!C$136)*100)&lt;0,0,('Raw Data'!C104)/('Raw Data'!C$136)*100)</f>
        <v>86.552018241077192</v>
      </c>
      <c r="H104" s="41">
        <f t="shared" si="4"/>
        <v>0.82980951974512607</v>
      </c>
      <c r="I104" s="109">
        <f t="shared" si="5"/>
        <v>3.8380864547169491E-2</v>
      </c>
      <c r="J104" s="84">
        <f>'Raw Data'!F104/I104</f>
        <v>0.21620396766344468</v>
      </c>
      <c r="K104" s="150">
        <f t="shared" si="6"/>
        <v>7.5093788223682214</v>
      </c>
      <c r="L104" s="41">
        <f>A104*Table!$AC$9/$AC$16</f>
        <v>759.86151463985289</v>
      </c>
      <c r="M104" s="41">
        <f>A104*Table!$AD$9/$AC$16</f>
        <v>260.52394787652099</v>
      </c>
      <c r="N104" s="41">
        <f>ABS(A104*Table!$AE$9/$AC$16)</f>
        <v>329.02968751811693</v>
      </c>
      <c r="O104" s="41">
        <f>($L104*(Table!$AC$10/Table!$AC$9)/(Table!$AC$12-Table!$AC$14))</f>
        <v>1629.9045788070634</v>
      </c>
      <c r="P104" s="41">
        <f>ROUND(($N104*(Table!$AE$10/Table!$AE$9)/(Table!$AC$12-Table!$AC$13)),2)</f>
        <v>2701.39</v>
      </c>
      <c r="Q104" s="41">
        <f>'Raw Data'!C104</f>
        <v>1.3663755500254728</v>
      </c>
      <c r="R104" s="41">
        <f>'Raw Data'!C104/'Raw Data'!I$30*100</f>
        <v>12.560872510681653</v>
      </c>
      <c r="S104" s="8">
        <f t="shared" si="7"/>
        <v>9.1865357643759457E-2</v>
      </c>
      <c r="T104" s="8">
        <f t="shared" si="8"/>
        <v>9.77057440127993E-5</v>
      </c>
      <c r="U104" s="139">
        <f t="shared" si="9"/>
        <v>3.7117110801134011E-3</v>
      </c>
      <c r="V104" s="139">
        <f t="shared" si="10"/>
        <v>3.0982952835489193E-2</v>
      </c>
      <c r="W104" s="139">
        <f t="shared" si="11"/>
        <v>8.4233263284583728E-6</v>
      </c>
      <c r="X104" s="44">
        <f t="shared" si="12"/>
        <v>0.38482130146239124</v>
      </c>
      <c r="Z104" s="45"/>
      <c r="AS104" s="68"/>
      <c r="AT104" s="68"/>
    </row>
    <row r="105" spans="1:46" x14ac:dyDescent="0.2">
      <c r="A105" s="41">
        <v>3707.534423828125</v>
      </c>
      <c r="B105" s="45">
        <v>0.87385219428788552</v>
      </c>
      <c r="C105" s="45">
        <f t="shared" si="1"/>
        <v>0.12614780571211448</v>
      </c>
      <c r="D105" s="89">
        <f t="shared" si="2"/>
        <v>8.2958647330757529E-3</v>
      </c>
      <c r="E105" s="84">
        <f>(2*Table!$AC$16*0.147)/A105</f>
        <v>2.4721303914574957E-2</v>
      </c>
      <c r="F105" s="84">
        <f t="shared" si="3"/>
        <v>4.9442607829149915E-2</v>
      </c>
      <c r="G105" s="41">
        <f>IF((('Raw Data'!C105)/('Raw Data'!C$136)*100)&lt;0,0,('Raw Data'!C105)/('Raw Data'!C$136)*100)</f>
        <v>87.381827760822304</v>
      </c>
      <c r="H105" s="41">
        <f t="shared" si="4"/>
        <v>0.82980951974511186</v>
      </c>
      <c r="I105" s="109">
        <f t="shared" si="5"/>
        <v>3.9639547748486992E-2</v>
      </c>
      <c r="J105" s="84">
        <f>'Raw Data'!F105/I105</f>
        <v>0.20933879594445937</v>
      </c>
      <c r="K105" s="150">
        <f t="shared" si="6"/>
        <v>8.2270390989704296</v>
      </c>
      <c r="L105" s="41">
        <f>A105*Table!$AC$9/$AC$16</f>
        <v>832.48036070891203</v>
      </c>
      <c r="M105" s="41">
        <f>A105*Table!$AD$9/$AC$16</f>
        <v>285.42183795734127</v>
      </c>
      <c r="N105" s="41">
        <f>ABS(A105*Table!$AE$9/$AC$16)</f>
        <v>360.47457026277539</v>
      </c>
      <c r="O105" s="41">
        <f>($L105*(Table!$AC$10/Table!$AC$9)/(Table!$AC$12-Table!$AC$14))</f>
        <v>1785.6721593927759</v>
      </c>
      <c r="P105" s="41">
        <f>ROUND(($N105*(Table!$AE$10/Table!$AE$9)/(Table!$AC$12-Table!$AC$13)),2)</f>
        <v>2959.56</v>
      </c>
      <c r="Q105" s="41">
        <f>'Raw Data'!C105</f>
        <v>1.3794755500254727</v>
      </c>
      <c r="R105" s="41">
        <f>'Raw Data'!C105/'Raw Data'!I$30*100</f>
        <v>12.681298721386947</v>
      </c>
      <c r="S105" s="8">
        <f t="shared" si="7"/>
        <v>9.1865357643758222E-2</v>
      </c>
      <c r="T105" s="8">
        <f t="shared" si="8"/>
        <v>7.9470860582131486E-5</v>
      </c>
      <c r="U105" s="139">
        <f t="shared" si="9"/>
        <v>3.420412940709308E-3</v>
      </c>
      <c r="V105" s="139">
        <f t="shared" si="10"/>
        <v>2.698358868966665E-2</v>
      </c>
      <c r="W105" s="139">
        <f t="shared" si="11"/>
        <v>7.0178572587673203E-6</v>
      </c>
      <c r="X105" s="44">
        <f t="shared" si="12"/>
        <v>0.38482831931965</v>
      </c>
      <c r="Z105" s="45"/>
      <c r="AS105" s="68"/>
      <c r="AT105" s="68"/>
    </row>
    <row r="106" spans="1:46" x14ac:dyDescent="0.2">
      <c r="A106" s="41">
        <v>4055.857666015625</v>
      </c>
      <c r="B106" s="45">
        <v>0.88246469507947567</v>
      </c>
      <c r="C106" s="45">
        <f t="shared" si="1"/>
        <v>0.11753530492052433</v>
      </c>
      <c r="D106" s="89">
        <f t="shared" si="2"/>
        <v>8.6125007915901497E-3</v>
      </c>
      <c r="E106" s="84">
        <f>(2*Table!$AC$16*0.147)/A106</f>
        <v>2.2598200630458351E-2</v>
      </c>
      <c r="F106" s="84">
        <f t="shared" si="3"/>
        <v>4.5196401260916702E-2</v>
      </c>
      <c r="G106" s="41">
        <f>IF((('Raw Data'!C106)/('Raw Data'!C$136)*100)&lt;0,0,('Raw Data'!C106)/('Raw Data'!C$136)*100)</f>
        <v>88.243309399641674</v>
      </c>
      <c r="H106" s="41">
        <f t="shared" si="4"/>
        <v>0.86148163881937023</v>
      </c>
      <c r="I106" s="109">
        <f t="shared" si="5"/>
        <v>3.8997513637055503E-2</v>
      </c>
      <c r="J106" s="84">
        <f>'Raw Data'!F106/I106</f>
        <v>0.22090681135137294</v>
      </c>
      <c r="K106" s="150">
        <f t="shared" si="6"/>
        <v>8.9999702723505646</v>
      </c>
      <c r="L106" s="41">
        <f>A106*Table!$AC$9/$AC$16</f>
        <v>910.69197661082023</v>
      </c>
      <c r="M106" s="41">
        <f>A106*Table!$AD$9/$AC$16</f>
        <v>312.23724912370977</v>
      </c>
      <c r="N106" s="41">
        <f>ABS(A106*Table!$AE$9/$AC$16)</f>
        <v>394.34119338381709</v>
      </c>
      <c r="O106" s="41">
        <f>($L106*(Table!$AC$10/Table!$AC$9)/(Table!$AC$12-Table!$AC$14))</f>
        <v>1953.4362432664532</v>
      </c>
      <c r="P106" s="41">
        <f>ROUND(($N106*(Table!$AE$10/Table!$AE$9)/(Table!$AC$12-Table!$AC$13)),2)</f>
        <v>3237.61</v>
      </c>
      <c r="Q106" s="41">
        <f>'Raw Data'!C106</f>
        <v>1.3930755500254728</v>
      </c>
      <c r="R106" s="41">
        <f>'Raw Data'!C106/'Raw Data'!I$30*100</f>
        <v>12.806321352348169</v>
      </c>
      <c r="S106" s="8">
        <f t="shared" si="7"/>
        <v>9.5371669004207626E-2</v>
      </c>
      <c r="T106" s="8">
        <f t="shared" si="8"/>
        <v>6.3651986219159795E-5</v>
      </c>
      <c r="U106" s="139">
        <f t="shared" si="9"/>
        <v>3.1574878624694895E-3</v>
      </c>
      <c r="V106" s="139">
        <f t="shared" si="10"/>
        <v>2.357000600162816E-2</v>
      </c>
      <c r="W106" s="139">
        <f t="shared" si="11"/>
        <v>6.0880346560207747E-6</v>
      </c>
      <c r="X106" s="44">
        <f t="shared" si="12"/>
        <v>0.38483440735430602</v>
      </c>
      <c r="Z106" s="45"/>
      <c r="AS106" s="68"/>
      <c r="AT106" s="68"/>
    </row>
    <row r="107" spans="1:46" x14ac:dyDescent="0.2">
      <c r="A107" s="41">
        <v>4436.67138671875</v>
      </c>
      <c r="B107" s="45">
        <v>0.89101386865936294</v>
      </c>
      <c r="C107" s="45">
        <f t="shared" si="1"/>
        <v>0.10898613134063706</v>
      </c>
      <c r="D107" s="89">
        <f t="shared" si="2"/>
        <v>8.5491735798872703E-3</v>
      </c>
      <c r="E107" s="84">
        <f>(2*Table!$AC$16*0.147)/A107</f>
        <v>2.0658524663236196E-2</v>
      </c>
      <c r="F107" s="84">
        <f t="shared" si="3"/>
        <v>4.1317049326472392E-2</v>
      </c>
      <c r="G107" s="41">
        <f>IF((('Raw Data'!C107)/('Raw Data'!C$136)*100)&lt;0,0,('Raw Data'!C107)/('Raw Data'!C$136)*100)</f>
        <v>89.098456614646182</v>
      </c>
      <c r="H107" s="41">
        <f t="shared" si="4"/>
        <v>0.85514721500450719</v>
      </c>
      <c r="I107" s="109">
        <f t="shared" si="5"/>
        <v>3.8974557082376737E-2</v>
      </c>
      <c r="J107" s="84">
        <f>'Raw Data'!F107/I107</f>
        <v>0.21941165699383655</v>
      </c>
      <c r="K107" s="150">
        <f t="shared" si="6"/>
        <v>9.8449979946863522</v>
      </c>
      <c r="L107" s="41">
        <f>A107*Table!$AC$9/$AC$16</f>
        <v>996.19892201808875</v>
      </c>
      <c r="M107" s="41">
        <f>A107*Table!$AD$9/$AC$16</f>
        <v>341.55391612048754</v>
      </c>
      <c r="N107" s="41">
        <f>ABS(A107*Table!$AE$9/$AC$16)</f>
        <v>431.36678684516892</v>
      </c>
      <c r="O107" s="41">
        <f>($L107*(Table!$AC$10/Table!$AC$9)/(Table!$AC$12-Table!$AC$14))</f>
        <v>2136.8488245776252</v>
      </c>
      <c r="P107" s="41">
        <f>ROUND(($N107*(Table!$AE$10/Table!$AE$9)/(Table!$AC$12-Table!$AC$13)),2)</f>
        <v>3541.6</v>
      </c>
      <c r="Q107" s="41">
        <f>'Raw Data'!C107</f>
        <v>1.4065755500254729</v>
      </c>
      <c r="R107" s="41">
        <f>'Raw Data'!C107/'Raw Data'!I$30*100</f>
        <v>12.930424699258205</v>
      </c>
      <c r="S107" s="8">
        <f t="shared" si="7"/>
        <v>9.467040673211774E-2</v>
      </c>
      <c r="T107" s="8">
        <f t="shared" si="8"/>
        <v>5.0529342956129319E-5</v>
      </c>
      <c r="U107" s="139">
        <f t="shared" si="9"/>
        <v>2.9144427369504193E-3</v>
      </c>
      <c r="V107" s="139">
        <f t="shared" si="10"/>
        <v>2.0584308939255735E-2</v>
      </c>
      <c r="W107" s="139">
        <f t="shared" si="11"/>
        <v>5.0503661088979323E-6</v>
      </c>
      <c r="X107" s="44">
        <f t="shared" si="12"/>
        <v>0.38483945772041489</v>
      </c>
      <c r="Z107" s="45"/>
      <c r="AS107" s="68"/>
      <c r="AT107" s="68"/>
    </row>
    <row r="108" spans="1:46" x14ac:dyDescent="0.2">
      <c r="A108" s="41">
        <v>4843.71240234375</v>
      </c>
      <c r="B108" s="45">
        <v>0.89867646127541012</v>
      </c>
      <c r="C108" s="45">
        <f t="shared" si="1"/>
        <v>0.10132353872458988</v>
      </c>
      <c r="D108" s="89">
        <f t="shared" si="2"/>
        <v>7.6625926160471813E-3</v>
      </c>
      <c r="E108" s="84">
        <f>(2*Table!$AC$16*0.147)/A108</f>
        <v>1.8922487061959762E-2</v>
      </c>
      <c r="F108" s="84">
        <f t="shared" si="3"/>
        <v>3.7844974123919524E-2</v>
      </c>
      <c r="G108" s="41">
        <f>IF((('Raw Data'!C108)/('Raw Data'!C$136)*100)&lt;0,0,('Raw Data'!C108)/('Raw Data'!C$136)*100)</f>
        <v>89.864921896242819</v>
      </c>
      <c r="H108" s="41">
        <f t="shared" si="4"/>
        <v>0.76646528159663774</v>
      </c>
      <c r="I108" s="109">
        <f t="shared" si="5"/>
        <v>3.8121086012349092E-2</v>
      </c>
      <c r="J108" s="84">
        <f>'Raw Data'!F108/I108</f>
        <v>0.20106071515075627</v>
      </c>
      <c r="K108" s="150">
        <f t="shared" si="6"/>
        <v>10.748224227438049</v>
      </c>
      <c r="L108" s="41">
        <f>A108*Table!$AC$9/$AC$16</f>
        <v>1087.5948775979014</v>
      </c>
      <c r="M108" s="41">
        <f>A108*Table!$AD$9/$AC$16</f>
        <v>372.88967231928052</v>
      </c>
      <c r="N108" s="41">
        <f>ABS(A108*Table!$AE$9/$AC$16)</f>
        <v>470.94239651280492</v>
      </c>
      <c r="O108" s="41">
        <f>($L108*(Table!$AC$10/Table!$AC$9)/(Table!$AC$12-Table!$AC$14))</f>
        <v>2332.893345340844</v>
      </c>
      <c r="P108" s="41">
        <f>ROUND(($N108*(Table!$AE$10/Table!$AE$9)/(Table!$AC$12-Table!$AC$13)),2)</f>
        <v>3866.52</v>
      </c>
      <c r="Q108" s="41">
        <f>'Raw Data'!C108</f>
        <v>1.4186755500254729</v>
      </c>
      <c r="R108" s="41">
        <f>'Raw Data'!C108/'Raw Data'!I$30*100</f>
        <v>13.041658069451644</v>
      </c>
      <c r="S108" s="8">
        <f t="shared" si="7"/>
        <v>8.4852734922861897E-2</v>
      </c>
      <c r="T108" s="8">
        <f t="shared" si="8"/>
        <v>4.0661306334177638E-5</v>
      </c>
      <c r="U108" s="139">
        <f t="shared" si="9"/>
        <v>2.692492242756014E-3</v>
      </c>
      <c r="V108" s="139">
        <f t="shared" si="10"/>
        <v>1.8003796226861987E-2</v>
      </c>
      <c r="W108" s="139">
        <f t="shared" si="11"/>
        <v>3.7978017627817819E-6</v>
      </c>
      <c r="X108" s="44">
        <f t="shared" si="12"/>
        <v>0.38484325552217769</v>
      </c>
      <c r="Z108" s="45"/>
      <c r="AS108" s="68"/>
      <c r="AT108" s="68"/>
    </row>
    <row r="109" spans="1:46" x14ac:dyDescent="0.2">
      <c r="A109" s="41">
        <v>5303.92333984375</v>
      </c>
      <c r="B109" s="45">
        <v>0.90621239946805143</v>
      </c>
      <c r="C109" s="45">
        <f t="shared" si="1"/>
        <v>9.3787600531948567E-2</v>
      </c>
      <c r="D109" s="89">
        <f t="shared" si="2"/>
        <v>7.5359381926413116E-3</v>
      </c>
      <c r="E109" s="84">
        <f>(2*Table!$AC$16*0.147)/A109</f>
        <v>1.7280620286624228E-2</v>
      </c>
      <c r="F109" s="84">
        <f t="shared" si="3"/>
        <v>3.4561240573248456E-2</v>
      </c>
      <c r="G109" s="41">
        <f>IF((('Raw Data'!C109)/('Raw Data'!C$136)*100)&lt;0,0,('Raw Data'!C109)/('Raw Data'!C$136)*100)</f>
        <v>90.618718330209759</v>
      </c>
      <c r="H109" s="41">
        <f t="shared" si="4"/>
        <v>0.75379643396694007</v>
      </c>
      <c r="I109" s="109">
        <f t="shared" si="5"/>
        <v>3.9418889573446636E-2</v>
      </c>
      <c r="J109" s="84">
        <f>'Raw Data'!F109/I109</f>
        <v>0.19122721165507112</v>
      </c>
      <c r="K109" s="150">
        <f t="shared" si="6"/>
        <v>11.769434806698705</v>
      </c>
      <c r="L109" s="41">
        <f>A109*Table!$AC$9/$AC$16</f>
        <v>1190.9294723598318</v>
      </c>
      <c r="M109" s="41">
        <f>A109*Table!$AD$9/$AC$16</f>
        <v>408.31867623765663</v>
      </c>
      <c r="N109" s="41">
        <f>ABS(A109*Table!$AE$9/$AC$16)</f>
        <v>515.68758858960598</v>
      </c>
      <c r="O109" s="41">
        <f>($L109*(Table!$AC$10/Table!$AC$9)/(Table!$AC$12-Table!$AC$14))</f>
        <v>2554.5462727581125</v>
      </c>
      <c r="P109" s="41">
        <f>ROUND(($N109*(Table!$AE$10/Table!$AE$9)/(Table!$AC$12-Table!$AC$13)),2)</f>
        <v>4233.8900000000003</v>
      </c>
      <c r="Q109" s="41">
        <f>'Raw Data'!C109</f>
        <v>1.4305755500254729</v>
      </c>
      <c r="R109" s="41">
        <f>'Raw Data'!C109/'Raw Data'!I$30*100</f>
        <v>13.151052871542712</v>
      </c>
      <c r="S109" s="8">
        <f t="shared" si="7"/>
        <v>8.3450210378680903E-2</v>
      </c>
      <c r="T109" s="8">
        <f t="shared" si="8"/>
        <v>3.2567467274646766E-5</v>
      </c>
      <c r="U109" s="139">
        <f t="shared" si="9"/>
        <v>2.4794952771565008E-3</v>
      </c>
      <c r="V109" s="139">
        <f t="shared" si="10"/>
        <v>1.5661783322517962E-2</v>
      </c>
      <c r="W109" s="139">
        <f t="shared" si="11"/>
        <v>3.1149860327285995E-6</v>
      </c>
      <c r="X109" s="44">
        <f t="shared" si="12"/>
        <v>0.38484637050821041</v>
      </c>
      <c r="Z109" s="45"/>
      <c r="AS109" s="68"/>
      <c r="AT109" s="68"/>
    </row>
    <row r="110" spans="1:46" x14ac:dyDescent="0.2">
      <c r="A110" s="41">
        <v>5802.4677734375</v>
      </c>
      <c r="B110" s="45">
        <v>0.9136216832372871</v>
      </c>
      <c r="C110" s="45">
        <f t="shared" si="1"/>
        <v>8.6378316762712903E-2</v>
      </c>
      <c r="D110" s="89">
        <f t="shared" si="2"/>
        <v>7.4092837692356639E-3</v>
      </c>
      <c r="E110" s="84">
        <f>(2*Table!$AC$16*0.147)/A110</f>
        <v>1.5795880105492651E-2</v>
      </c>
      <c r="F110" s="84">
        <f t="shared" si="3"/>
        <v>3.1591760210985302E-2</v>
      </c>
      <c r="G110" s="41">
        <f>IF((('Raw Data'!C110)/('Raw Data'!C$136)*100)&lt;0,0,('Raw Data'!C110)/('Raw Data'!C$136)*100)</f>
        <v>91.359845916547016</v>
      </c>
      <c r="H110" s="41">
        <f t="shared" si="4"/>
        <v>0.74112758633725662</v>
      </c>
      <c r="I110" s="109">
        <f t="shared" si="5"/>
        <v>3.9015498713859786E-2</v>
      </c>
      <c r="J110" s="84">
        <f>'Raw Data'!F110/I110</f>
        <v>0.18995722488970182</v>
      </c>
      <c r="K110" s="150">
        <f t="shared" si="6"/>
        <v>12.875707622775458</v>
      </c>
      <c r="L110" s="41">
        <f>A110*Table!$AC$9/$AC$16</f>
        <v>1302.8713729502026</v>
      </c>
      <c r="M110" s="41">
        <f>A110*Table!$AD$9/$AC$16</f>
        <v>446.69875644006947</v>
      </c>
      <c r="N110" s="41">
        <f>ABS(A110*Table!$AE$9/$AC$16)</f>
        <v>564.15985341919259</v>
      </c>
      <c r="O110" s="41">
        <f>($L110*(Table!$AC$10/Table!$AC$9)/(Table!$AC$12-Table!$AC$14))</f>
        <v>2794.6618896400746</v>
      </c>
      <c r="P110" s="41">
        <f>ROUND(($N110*(Table!$AE$10/Table!$AE$9)/(Table!$AC$12-Table!$AC$13)),2)</f>
        <v>4631.8500000000004</v>
      </c>
      <c r="Q110" s="41">
        <f>'Raw Data'!C110</f>
        <v>1.4422755500254729</v>
      </c>
      <c r="R110" s="41">
        <f>'Raw Data'!C110/'Raw Data'!I$30*100</f>
        <v>13.258609105531411</v>
      </c>
      <c r="S110" s="8">
        <f t="shared" si="7"/>
        <v>8.2047685834502379E-2</v>
      </c>
      <c r="T110" s="8">
        <f t="shared" si="8"/>
        <v>2.5918373355970914E-5</v>
      </c>
      <c r="U110" s="139">
        <f t="shared" si="9"/>
        <v>2.284994871703827E-3</v>
      </c>
      <c r="V110" s="139">
        <f t="shared" si="10"/>
        <v>1.3641050575516279E-2</v>
      </c>
      <c r="W110" s="139">
        <f t="shared" si="11"/>
        <v>2.5589630006951807E-6</v>
      </c>
      <c r="X110" s="44">
        <f t="shared" si="12"/>
        <v>0.38484892947121113</v>
      </c>
      <c r="Z110" s="45"/>
      <c r="AS110" s="68"/>
      <c r="AT110" s="68"/>
    </row>
    <row r="111" spans="1:46" x14ac:dyDescent="0.2">
      <c r="A111" s="41">
        <v>6352.06103515625</v>
      </c>
      <c r="B111" s="45">
        <v>0.92103096700652265</v>
      </c>
      <c r="C111" s="45">
        <f t="shared" si="1"/>
        <v>7.8969032993477351E-2</v>
      </c>
      <c r="D111" s="89">
        <f t="shared" si="2"/>
        <v>7.4092837692355529E-3</v>
      </c>
      <c r="E111" s="84">
        <f>(2*Table!$AC$16*0.147)/A111</f>
        <v>1.442918837805989E-2</v>
      </c>
      <c r="F111" s="84">
        <f t="shared" si="3"/>
        <v>2.8858376756119779E-2</v>
      </c>
      <c r="G111" s="41">
        <f>IF((('Raw Data'!C111)/('Raw Data'!C$136)*100)&lt;0,0,('Raw Data'!C111)/('Raw Data'!C$136)*100)</f>
        <v>92.100973502884244</v>
      </c>
      <c r="H111" s="41">
        <f t="shared" si="4"/>
        <v>0.74112758633722819</v>
      </c>
      <c r="I111" s="109">
        <f t="shared" si="5"/>
        <v>3.9301925363006918E-2</v>
      </c>
      <c r="J111" s="84">
        <f>'Raw Data'!F111/I111</f>
        <v>0.1885728445850697</v>
      </c>
      <c r="K111" s="150">
        <f t="shared" si="6"/>
        <v>14.095258066766281</v>
      </c>
      <c r="L111" s="41">
        <f>A111*Table!$AC$9/$AC$16</f>
        <v>1426.2756477206053</v>
      </c>
      <c r="M111" s="41">
        <f>A111*Table!$AD$9/$AC$16</f>
        <v>489.00879350420752</v>
      </c>
      <c r="N111" s="41">
        <f>ABS(A111*Table!$AE$9/$AC$16)</f>
        <v>617.59547186257453</v>
      </c>
      <c r="O111" s="41">
        <f>($L111*(Table!$AC$10/Table!$AC$9)/(Table!$AC$12-Table!$AC$14))</f>
        <v>3059.3643237250226</v>
      </c>
      <c r="P111" s="41">
        <f>ROUND(($N111*(Table!$AE$10/Table!$AE$9)/(Table!$AC$12-Table!$AC$13)),2)</f>
        <v>5070.57</v>
      </c>
      <c r="Q111" s="41">
        <f>'Raw Data'!C111</f>
        <v>1.4539755500254727</v>
      </c>
      <c r="R111" s="41">
        <f>'Raw Data'!C111/'Raw Data'!I$30*100</f>
        <v>13.366165339520105</v>
      </c>
      <c r="S111" s="8">
        <f t="shared" si="7"/>
        <v>8.2047685834501144E-2</v>
      </c>
      <c r="T111" s="8">
        <f t="shared" si="8"/>
        <v>2.0370090205723557E-5</v>
      </c>
      <c r="U111" s="139">
        <f t="shared" si="9"/>
        <v>2.1042249540020861E-3</v>
      </c>
      <c r="V111" s="139">
        <f t="shared" si="10"/>
        <v>1.1866475567997262E-2</v>
      </c>
      <c r="W111" s="139">
        <f t="shared" si="11"/>
        <v>2.1353061744561474E-6</v>
      </c>
      <c r="X111" s="44">
        <f t="shared" si="12"/>
        <v>0.38485106477738557</v>
      </c>
      <c r="Z111" s="45"/>
      <c r="AS111" s="68"/>
      <c r="AT111" s="68"/>
    </row>
    <row r="112" spans="1:46" x14ac:dyDescent="0.2">
      <c r="A112" s="41">
        <v>6942.83984375</v>
      </c>
      <c r="B112" s="45">
        <v>0.92812361471724403</v>
      </c>
      <c r="C112" s="45">
        <f t="shared" si="1"/>
        <v>7.1876385282755972E-2</v>
      </c>
      <c r="D112" s="89">
        <f t="shared" si="2"/>
        <v>7.0926477107213781E-3</v>
      </c>
      <c r="E112" s="84">
        <f>(2*Table!$AC$16*0.147)/A112</f>
        <v>1.3201382622661573E-2</v>
      </c>
      <c r="F112" s="84">
        <f t="shared" si="3"/>
        <v>2.6402765245323145E-2</v>
      </c>
      <c r="G112" s="41">
        <f>IF((('Raw Data'!C112)/('Raw Data'!C$136)*100)&lt;0,0,('Raw Data'!C112)/('Raw Data'!C$136)*100)</f>
        <v>92.810428970147257</v>
      </c>
      <c r="H112" s="41">
        <f t="shared" si="4"/>
        <v>0.70945546726301245</v>
      </c>
      <c r="I112" s="109">
        <f t="shared" si="5"/>
        <v>3.8622484688955794E-2</v>
      </c>
      <c r="J112" s="84">
        <f>'Raw Data'!F112/I112</f>
        <v>0.18368975299662171</v>
      </c>
      <c r="K112" s="150">
        <f t="shared" si="6"/>
        <v>15.406199463805423</v>
      </c>
      <c r="L112" s="41">
        <f>A112*Table!$AC$9/$AC$16</f>
        <v>1558.9276205563688</v>
      </c>
      <c r="M112" s="41">
        <f>A112*Table!$AD$9/$AC$16</f>
        <v>534.48946990504066</v>
      </c>
      <c r="N112" s="41">
        <f>ABS(A112*Table!$AE$9/$AC$16)</f>
        <v>675.03546103152166</v>
      </c>
      <c r="O112" s="41">
        <f>($L112*(Table!$AC$10/Table!$AC$9)/(Table!$AC$12-Table!$AC$14))</f>
        <v>3343.9030899965014</v>
      </c>
      <c r="P112" s="41">
        <f>ROUND(($N112*(Table!$AE$10/Table!$AE$9)/(Table!$AC$12-Table!$AC$13)),2)</f>
        <v>5542.16</v>
      </c>
      <c r="Q112" s="41">
        <f>'Raw Data'!C112</f>
        <v>1.4651755500254728</v>
      </c>
      <c r="R112" s="41">
        <f>'Raw Data'!C112/'Raw Data'!I$30*100</f>
        <v>13.469125153252879</v>
      </c>
      <c r="S112" s="8">
        <f t="shared" si="7"/>
        <v>7.854137447405421E-2</v>
      </c>
      <c r="T112" s="8">
        <f t="shared" si="8"/>
        <v>1.5924332312344802E-5</v>
      </c>
      <c r="U112" s="139">
        <f t="shared" si="9"/>
        <v>1.9400022838461258E-3</v>
      </c>
      <c r="V112" s="139">
        <f t="shared" si="10"/>
        <v>1.0342999068094614E-2</v>
      </c>
      <c r="W112" s="139">
        <f t="shared" si="11"/>
        <v>1.7109895119907304E-6</v>
      </c>
      <c r="X112" s="44">
        <f t="shared" si="12"/>
        <v>0.38485277576689758</v>
      </c>
      <c r="Z112" s="45"/>
      <c r="AS112" s="68"/>
      <c r="AT112" s="68"/>
    </row>
    <row r="113" spans="1:46" x14ac:dyDescent="0.2">
      <c r="A113" s="41">
        <v>7602.3984375</v>
      </c>
      <c r="B113" s="45">
        <v>0.93458299031093661</v>
      </c>
      <c r="C113" s="45">
        <f t="shared" si="1"/>
        <v>6.5417009689063388E-2</v>
      </c>
      <c r="D113" s="89">
        <f t="shared" si="2"/>
        <v>6.4593755936925845E-3</v>
      </c>
      <c r="E113" s="84">
        <f>(2*Table!$AC$16*0.147)/A113</f>
        <v>1.2056074937233074E-2</v>
      </c>
      <c r="F113" s="84">
        <f t="shared" si="3"/>
        <v>2.4112149874466148E-2</v>
      </c>
      <c r="G113" s="41">
        <f>IF((('Raw Data'!C113)/('Raw Data'!C$136)*100)&lt;0,0,('Raw Data'!C113)/('Raw Data'!C$136)*100)</f>
        <v>93.456540199261767</v>
      </c>
      <c r="H113" s="41">
        <f t="shared" si="4"/>
        <v>0.64611122911450991</v>
      </c>
      <c r="I113" s="109">
        <f t="shared" si="5"/>
        <v>3.9413479856527545E-2</v>
      </c>
      <c r="J113" s="84">
        <f>'Raw Data'!F113/I113</f>
        <v>0.1639315359786771</v>
      </c>
      <c r="K113" s="150">
        <f t="shared" si="6"/>
        <v>16.869763579075457</v>
      </c>
      <c r="L113" s="41">
        <f>A113*Table!$AC$9/$AC$16</f>
        <v>1707.0232316192955</v>
      </c>
      <c r="M113" s="41">
        <f>A113*Table!$AD$9/$AC$16</f>
        <v>585.26510798375853</v>
      </c>
      <c r="N113" s="41">
        <f>ABS(A113*Table!$AE$9/$AC$16)</f>
        <v>739.16274171625901</v>
      </c>
      <c r="O113" s="41">
        <f>($L113*(Table!$AC$10/Table!$AC$9)/(Table!$AC$12-Table!$AC$14))</f>
        <v>3661.5684933918828</v>
      </c>
      <c r="P113" s="41">
        <f>ROUND(($N113*(Table!$AE$10/Table!$AE$9)/(Table!$AC$12-Table!$AC$13)),2)</f>
        <v>6068.66</v>
      </c>
      <c r="Q113" s="41">
        <f>'Raw Data'!C113</f>
        <v>1.4753755500254728</v>
      </c>
      <c r="R113" s="41">
        <f>'Raw Data'!C113/'Raw Data'!I$30*100</f>
        <v>13.562892126473795</v>
      </c>
      <c r="S113" s="8">
        <f t="shared" si="7"/>
        <v>7.1528751753155415E-2</v>
      </c>
      <c r="T113" s="8">
        <f t="shared" si="8"/>
        <v>1.2547566069165406E-5</v>
      </c>
      <c r="U113" s="139">
        <f t="shared" si="9"/>
        <v>1.7840280587732343E-3</v>
      </c>
      <c r="V113" s="139">
        <f t="shared" si="10"/>
        <v>8.9762127512488573E-3</v>
      </c>
      <c r="W113" s="139">
        <f t="shared" si="11"/>
        <v>1.2995785567147835E-6</v>
      </c>
      <c r="X113" s="44">
        <f t="shared" si="12"/>
        <v>0.38485407534545429</v>
      </c>
      <c r="Z113" s="45"/>
      <c r="AS113" s="68"/>
      <c r="AT113" s="68"/>
    </row>
    <row r="114" spans="1:46" x14ac:dyDescent="0.2">
      <c r="A114" s="41">
        <v>8314.7353515625</v>
      </c>
      <c r="B114" s="45">
        <v>0.94078905705781779</v>
      </c>
      <c r="C114" s="45">
        <f t="shared" si="1"/>
        <v>5.921094294218221E-2</v>
      </c>
      <c r="D114" s="89">
        <f t="shared" si="2"/>
        <v>6.2060667468811781E-3</v>
      </c>
      <c r="E114" s="84">
        <f>(2*Table!$AC$16*0.147)/A114</f>
        <v>1.1023211369918091E-2</v>
      </c>
      <c r="F114" s="84">
        <f t="shared" si="3"/>
        <v>2.2046422739836181E-2</v>
      </c>
      <c r="G114" s="41">
        <f>IF((('Raw Data'!C114)/('Raw Data'!C$136)*100)&lt;0,0,('Raw Data'!C114)/('Raw Data'!C$136)*100)</f>
        <v>94.077313733116895</v>
      </c>
      <c r="H114" s="41">
        <f t="shared" si="4"/>
        <v>0.62077353385512879</v>
      </c>
      <c r="I114" s="109">
        <f t="shared" si="5"/>
        <v>3.8897803685697063E-2</v>
      </c>
      <c r="J114" s="84">
        <f>'Raw Data'!F114/I114</f>
        <v>0.1595908958950773</v>
      </c>
      <c r="K114" s="150">
        <f t="shared" si="6"/>
        <v>18.450443074852348</v>
      </c>
      <c r="L114" s="41">
        <f>A114*Table!$AC$9/$AC$16</f>
        <v>1866.9695526443418</v>
      </c>
      <c r="M114" s="41">
        <f>A114*Table!$AD$9/$AC$16</f>
        <v>640.10384662091724</v>
      </c>
      <c r="N114" s="41">
        <f>ABS(A114*Table!$AE$9/$AC$16)</f>
        <v>808.42153034103455</v>
      </c>
      <c r="O114" s="41">
        <f>($L114*(Table!$AC$10/Table!$AC$9)/(Table!$AC$12-Table!$AC$14))</f>
        <v>4004.6536950758086</v>
      </c>
      <c r="P114" s="41">
        <f>ROUND(($N114*(Table!$AE$10/Table!$AE$9)/(Table!$AC$12-Table!$AC$13)),2)</f>
        <v>6637.29</v>
      </c>
      <c r="Q114" s="41">
        <f>'Raw Data'!C114</f>
        <v>1.4851755500254729</v>
      </c>
      <c r="R114" s="41">
        <f>'Raw Data'!C114/'Raw Data'!I$30*100</f>
        <v>13.652981963489969</v>
      </c>
      <c r="S114" s="8">
        <f t="shared" si="7"/>
        <v>6.8723702664797118E-2</v>
      </c>
      <c r="T114" s="8">
        <f t="shared" si="8"/>
        <v>9.8353062248923706E-6</v>
      </c>
      <c r="U114" s="139">
        <f t="shared" si="9"/>
        <v>1.6420224320097343E-3</v>
      </c>
      <c r="V114" s="139">
        <f t="shared" si="10"/>
        <v>7.8015146756222039E-3</v>
      </c>
      <c r="W114" s="139">
        <f t="shared" si="11"/>
        <v>1.04383735210181E-6</v>
      </c>
      <c r="X114" s="44">
        <f t="shared" si="12"/>
        <v>0.3848551191828064</v>
      </c>
      <c r="Z114" s="45"/>
      <c r="AS114" s="68"/>
      <c r="AT114" s="68"/>
    </row>
    <row r="115" spans="1:46" x14ac:dyDescent="0.2">
      <c r="A115" s="41">
        <v>9094.3818359375</v>
      </c>
      <c r="B115" s="45">
        <v>0.94661516053448169</v>
      </c>
      <c r="C115" s="45">
        <f t="shared" si="1"/>
        <v>5.3384839465518308E-2</v>
      </c>
      <c r="D115" s="89">
        <f t="shared" si="2"/>
        <v>5.8261034766639019E-3</v>
      </c>
      <c r="E115" s="84">
        <f>(2*Table!$AC$16*0.147)/A115</f>
        <v>1.0078209483465713E-2</v>
      </c>
      <c r="F115" s="84">
        <f t="shared" si="3"/>
        <v>2.0156418966931426E-2</v>
      </c>
      <c r="G115" s="41">
        <f>IF((('Raw Data'!C115)/('Raw Data'!C$136)*100)&lt;0,0,('Raw Data'!C115)/('Raw Data'!C$136)*100)</f>
        <v>94.660080724082931</v>
      </c>
      <c r="H115" s="41">
        <f t="shared" si="4"/>
        <v>0.58276699096603579</v>
      </c>
      <c r="I115" s="109">
        <f t="shared" si="5"/>
        <v>3.8924753819843838E-2</v>
      </c>
      <c r="J115" s="84">
        <f>'Raw Data'!F115/I115</f>
        <v>0.14971629458808242</v>
      </c>
      <c r="K115" s="150">
        <f t="shared" si="6"/>
        <v>20.180482874106637</v>
      </c>
      <c r="L115" s="41">
        <f>A115*Table!$AC$9/$AC$16</f>
        <v>2042.0293935905479</v>
      </c>
      <c r="M115" s="41">
        <f>A115*Table!$AD$9/$AC$16</f>
        <v>700.12436351675933</v>
      </c>
      <c r="N115" s="41">
        <f>ABS(A115*Table!$AE$9/$AC$16)</f>
        <v>884.22466506197338</v>
      </c>
      <c r="O115" s="41">
        <f>($L115*(Table!$AC$10/Table!$AC$9)/(Table!$AC$12-Table!$AC$14))</f>
        <v>4380.1574294091552</v>
      </c>
      <c r="P115" s="41">
        <f>ROUND(($N115*(Table!$AE$10/Table!$AE$9)/(Table!$AC$12-Table!$AC$13)),2)</f>
        <v>7259.64</v>
      </c>
      <c r="Q115" s="41">
        <f>'Raw Data'!C115</f>
        <v>1.4943755500254727</v>
      </c>
      <c r="R115" s="41">
        <f>'Raw Data'!C115/'Raw Data'!I$30*100</f>
        <v>13.737556096199031</v>
      </c>
      <c r="S115" s="8">
        <f t="shared" si="7"/>
        <v>6.4516129032257841E-2</v>
      </c>
      <c r="T115" s="8">
        <f t="shared" si="8"/>
        <v>7.70695382146247E-6</v>
      </c>
      <c r="U115" s="139">
        <f t="shared" si="9"/>
        <v>1.5105541359516589E-3</v>
      </c>
      <c r="V115" s="139">
        <f t="shared" si="10"/>
        <v>6.7747358948369307E-3</v>
      </c>
      <c r="W115" s="139">
        <f t="shared" si="11"/>
        <v>8.1911537413401511E-7</v>
      </c>
      <c r="X115" s="44">
        <f t="shared" si="12"/>
        <v>0.38485593829818054</v>
      </c>
      <c r="Z115" s="45"/>
      <c r="AS115" s="68"/>
      <c r="AT115" s="68"/>
    </row>
    <row r="116" spans="1:46" x14ac:dyDescent="0.2">
      <c r="A116" s="41">
        <v>9951.6376953125</v>
      </c>
      <c r="B116" s="45">
        <v>0.95237793679944271</v>
      </c>
      <c r="C116" s="45">
        <f t="shared" si="1"/>
        <v>4.7622063200557285E-2</v>
      </c>
      <c r="D116" s="89">
        <f t="shared" si="2"/>
        <v>5.7627762649610226E-3</v>
      </c>
      <c r="E116" s="84">
        <f>(2*Table!$AC$16*0.147)/A116</f>
        <v>9.2100504531405676E-3</v>
      </c>
      <c r="F116" s="84">
        <f t="shared" si="3"/>
        <v>1.8420100906281135E-2</v>
      </c>
      <c r="G116" s="41">
        <f>IF((('Raw Data'!C116)/('Raw Data'!C$136)*100)&lt;0,0,('Raw Data'!C116)/('Raw Data'!C$136)*100)</f>
        <v>95.236513291234132</v>
      </c>
      <c r="H116" s="41">
        <f t="shared" si="4"/>
        <v>0.57643256715120117</v>
      </c>
      <c r="I116" s="109">
        <f t="shared" si="5"/>
        <v>3.9121371972644203E-2</v>
      </c>
      <c r="J116" s="84">
        <f>'Raw Data'!F116/I116</f>
        <v>0.14734467072225133</v>
      </c>
      <c r="K116" s="150">
        <f t="shared" si="6"/>
        <v>22.082738299591682</v>
      </c>
      <c r="L116" s="41">
        <f>A116*Table!$AC$9/$AC$16</f>
        <v>2234.5154464362736</v>
      </c>
      <c r="M116" s="41">
        <f>A116*Table!$AD$9/$AC$16</f>
        <v>766.11958163529391</v>
      </c>
      <c r="N116" s="41">
        <f>ABS(A116*Table!$AE$9/$AC$16)</f>
        <v>967.57357088126957</v>
      </c>
      <c r="O116" s="41">
        <f>($L116*(Table!$AC$10/Table!$AC$9)/(Table!$AC$12-Table!$AC$14))</f>
        <v>4793.0404256462334</v>
      </c>
      <c r="P116" s="41">
        <f>ROUND(($N116*(Table!$AE$10/Table!$AE$9)/(Table!$AC$12-Table!$AC$13)),2)</f>
        <v>7943.95</v>
      </c>
      <c r="Q116" s="41">
        <f>'Raw Data'!C116</f>
        <v>1.5034755500254728</v>
      </c>
      <c r="R116" s="41">
        <f>'Raw Data'!C116/'Raw Data'!I$30*100</f>
        <v>13.821210944856906</v>
      </c>
      <c r="S116" s="8">
        <f t="shared" si="7"/>
        <v>6.3814866760167968E-2</v>
      </c>
      <c r="T116" s="8">
        <f t="shared" si="8"/>
        <v>5.9488101601390397E-6</v>
      </c>
      <c r="U116" s="139">
        <f t="shared" si="9"/>
        <v>1.3888378343362604E-3</v>
      </c>
      <c r="V116" s="139">
        <f t="shared" si="10"/>
        <v>5.8775542722004793E-3</v>
      </c>
      <c r="W116" s="139">
        <f t="shared" si="11"/>
        <v>6.7663724323237058E-7</v>
      </c>
      <c r="X116" s="44">
        <f t="shared" si="12"/>
        <v>0.38485661493542378</v>
      </c>
      <c r="Z116" s="45"/>
      <c r="AS116" s="68"/>
      <c r="AT116" s="68"/>
    </row>
    <row r="117" spans="1:46" x14ac:dyDescent="0.2">
      <c r="A117" s="41">
        <v>10891.5615234375</v>
      </c>
      <c r="B117" s="45">
        <v>0.95788740421759233</v>
      </c>
      <c r="C117" s="45">
        <f t="shared" si="1"/>
        <v>4.2112595782407669E-2</v>
      </c>
      <c r="D117" s="89">
        <f t="shared" si="2"/>
        <v>5.5094674181496162E-3</v>
      </c>
      <c r="E117" s="84">
        <f>(2*Table!$AC$16*0.147)/A117</f>
        <v>8.4152382620225289E-3</v>
      </c>
      <c r="F117" s="84">
        <f t="shared" si="3"/>
        <v>1.6830476524045058E-2</v>
      </c>
      <c r="G117" s="41">
        <f>IF((('Raw Data'!C117)/('Raw Data'!C$136)*100)&lt;0,0,('Raw Data'!C117)/('Raw Data'!C$136)*100)</f>
        <v>95.78760816312591</v>
      </c>
      <c r="H117" s="41">
        <f t="shared" si="4"/>
        <v>0.55109487189177742</v>
      </c>
      <c r="I117" s="109">
        <f t="shared" si="5"/>
        <v>3.9195592554481351E-2</v>
      </c>
      <c r="J117" s="84">
        <f>'Raw Data'!F117/I117</f>
        <v>0.14060123497961513</v>
      </c>
      <c r="K117" s="150">
        <f t="shared" si="6"/>
        <v>24.168434398416853</v>
      </c>
      <c r="L117" s="41">
        <f>A117*Table!$AC$9/$AC$16</f>
        <v>2445.5635549710241</v>
      </c>
      <c r="M117" s="41">
        <f>A117*Table!$AD$9/$AC$16</f>
        <v>838.47893313292252</v>
      </c>
      <c r="N117" s="41">
        <f>ABS(A117*Table!$AE$9/$AC$16)</f>
        <v>1058.9600825871444</v>
      </c>
      <c r="O117" s="41">
        <f>($L117*(Table!$AC$10/Table!$AC$9)/(Table!$AC$12-Table!$AC$14))</f>
        <v>5245.7390711519183</v>
      </c>
      <c r="P117" s="41">
        <f>ROUND(($N117*(Table!$AE$10/Table!$AE$9)/(Table!$AC$12-Table!$AC$13)),2)</f>
        <v>8694.25</v>
      </c>
      <c r="Q117" s="41">
        <f>'Raw Data'!C117</f>
        <v>1.5121755500254728</v>
      </c>
      <c r="R117" s="41">
        <f>'Raw Data'!C117/'Raw Data'!I$30*100</f>
        <v>13.90118865731004</v>
      </c>
      <c r="S117" s="8">
        <f t="shared" si="7"/>
        <v>6.1009817671809678E-2</v>
      </c>
      <c r="T117" s="8">
        <f t="shared" si="8"/>
        <v>4.5455408267391917E-6</v>
      </c>
      <c r="U117" s="139">
        <f t="shared" si="9"/>
        <v>1.2763265053772261E-3</v>
      </c>
      <c r="V117" s="139">
        <f t="shared" si="10"/>
        <v>5.0951183897221704E-3</v>
      </c>
      <c r="W117" s="139">
        <f t="shared" si="11"/>
        <v>5.4006069824464723E-7</v>
      </c>
      <c r="X117" s="44">
        <f t="shared" si="12"/>
        <v>0.384857154996122</v>
      </c>
      <c r="Z117" s="45"/>
      <c r="AS117" s="68"/>
      <c r="AT117" s="68"/>
    </row>
    <row r="118" spans="1:46" x14ac:dyDescent="0.2">
      <c r="A118" s="41">
        <v>11893.9404296875</v>
      </c>
      <c r="B118" s="45">
        <v>0.96282692673041603</v>
      </c>
      <c r="C118" s="45">
        <f t="shared" si="1"/>
        <v>3.7173073269583967E-2</v>
      </c>
      <c r="D118" s="89">
        <f t="shared" si="2"/>
        <v>4.9395225128237019E-3</v>
      </c>
      <c r="E118" s="84">
        <f>(2*Table!$AC$16*0.147)/A118</f>
        <v>7.7060319754444721E-3</v>
      </c>
      <c r="F118" s="84">
        <f t="shared" si="3"/>
        <v>1.5412063950888944E-2</v>
      </c>
      <c r="G118" s="41">
        <f>IF((('Raw Data'!C118)/('Raw Data'!C$136)*100)&lt;0,0,('Raw Data'!C118)/('Raw Data'!C$136)*100)</f>
        <v>96.28169322068409</v>
      </c>
      <c r="H118" s="41">
        <f t="shared" si="4"/>
        <v>0.49408505755818055</v>
      </c>
      <c r="I118" s="109">
        <f t="shared" si="5"/>
        <v>3.8235609992648634E-2</v>
      </c>
      <c r="J118" s="84">
        <f>'Raw Data'!F118/I118</f>
        <v>0.12922117828201621</v>
      </c>
      <c r="K118" s="150">
        <f t="shared" si="6"/>
        <v>26.39271865608994</v>
      </c>
      <c r="L118" s="41">
        <f>A118*Table!$AC$9/$AC$16</f>
        <v>2670.6351680837629</v>
      </c>
      <c r="M118" s="41">
        <f>A118*Table!$AD$9/$AC$16</f>
        <v>915.64634334300445</v>
      </c>
      <c r="N118" s="41">
        <f>ABS(A118*Table!$AE$9/$AC$16)</f>
        <v>1156.4189499003314</v>
      </c>
      <c r="O118" s="41">
        <f>($L118*(Table!$AC$10/Table!$AC$9)/(Table!$AC$12-Table!$AC$14))</f>
        <v>5728.5181640578367</v>
      </c>
      <c r="P118" s="41">
        <f>ROUND(($N118*(Table!$AE$10/Table!$AE$9)/(Table!$AC$12-Table!$AC$13)),2)</f>
        <v>9494.41</v>
      </c>
      <c r="Q118" s="41">
        <f>'Raw Data'!C118</f>
        <v>1.5199755500254728</v>
      </c>
      <c r="R118" s="41">
        <f>'Raw Data'!C118/'Raw Data'!I$30*100</f>
        <v>13.972892813302504</v>
      </c>
      <c r="S118" s="8">
        <f t="shared" si="7"/>
        <v>5.4698457223000763E-2</v>
      </c>
      <c r="T118" s="8">
        <f t="shared" si="8"/>
        <v>3.4905585482025714E-6</v>
      </c>
      <c r="U118" s="139">
        <f t="shared" si="9"/>
        <v>1.1747908858216491E-3</v>
      </c>
      <c r="V118" s="139">
        <f t="shared" si="10"/>
        <v>4.4286995403082386E-3</v>
      </c>
      <c r="W118" s="139">
        <f t="shared" si="11"/>
        <v>4.0601932388785158E-7</v>
      </c>
      <c r="X118" s="44">
        <f t="shared" si="12"/>
        <v>0.38485756101544588</v>
      </c>
      <c r="Z118" s="45"/>
      <c r="AS118" s="68"/>
      <c r="AT118" s="68"/>
    </row>
    <row r="119" spans="1:46" x14ac:dyDescent="0.2">
      <c r="A119" s="41">
        <v>12994.2197265625</v>
      </c>
      <c r="B119" s="45">
        <v>0.9673231587613198</v>
      </c>
      <c r="C119" s="45">
        <f t="shared" si="1"/>
        <v>3.2676841238680199E-2</v>
      </c>
      <c r="D119" s="89">
        <f t="shared" si="2"/>
        <v>4.4962320309037684E-3</v>
      </c>
      <c r="E119" s="84">
        <f>(2*Table!$AC$16*0.147)/A119</f>
        <v>7.0535274294188143E-3</v>
      </c>
      <c r="F119" s="84">
        <f t="shared" si="3"/>
        <v>1.4107054858837629E-2</v>
      </c>
      <c r="G119" s="41">
        <f>IF((('Raw Data'!C119)/('Raw Data'!C$136)*100)&lt;0,0,('Raw Data'!C119)/('Raw Data'!C$136)*100)</f>
        <v>96.731437311538315</v>
      </c>
      <c r="H119" s="41">
        <f t="shared" si="4"/>
        <v>0.44974409085422451</v>
      </c>
      <c r="I119" s="109">
        <f t="shared" si="5"/>
        <v>3.8424447198237566E-2</v>
      </c>
      <c r="J119" s="84">
        <f>'Raw Data'!F119/I119</f>
        <v>0.11704633993403561</v>
      </c>
      <c r="K119" s="150">
        <f t="shared" si="6"/>
        <v>28.834244414286907</v>
      </c>
      <c r="L119" s="41">
        <f>A119*Table!$AC$9/$AC$16</f>
        <v>2917.6890861960846</v>
      </c>
      <c r="M119" s="41">
        <f>A119*Table!$AD$9/$AC$16</f>
        <v>1000.3505438386577</v>
      </c>
      <c r="N119" s="41">
        <f>ABS(A119*Table!$AE$9/$AC$16)</f>
        <v>1263.3964344952071</v>
      </c>
      <c r="O119" s="41">
        <f>($L119*(Table!$AC$10/Table!$AC$9)/(Table!$AC$12-Table!$AC$14))</f>
        <v>6258.449348339951</v>
      </c>
      <c r="P119" s="41">
        <f>ROUND(($N119*(Table!$AE$10/Table!$AE$9)/(Table!$AC$12-Table!$AC$13)),2)</f>
        <v>10372.709999999999</v>
      </c>
      <c r="Q119" s="41">
        <f>'Raw Data'!C119</f>
        <v>1.5270755500254729</v>
      </c>
      <c r="R119" s="41">
        <f>'Raw Data'!C119/'Raw Data'!I$30*100</f>
        <v>14.038161980936673</v>
      </c>
      <c r="S119" s="8">
        <f t="shared" si="7"/>
        <v>4.9789621318374062E-2</v>
      </c>
      <c r="T119" s="8">
        <f t="shared" si="8"/>
        <v>2.6859956229197124E-6</v>
      </c>
      <c r="U119" s="139">
        <f t="shared" si="9"/>
        <v>1.0803389719692186E-3</v>
      </c>
      <c r="V119" s="139">
        <f t="shared" si="10"/>
        <v>3.8434649813268726E-3</v>
      </c>
      <c r="W119" s="139">
        <f t="shared" si="11"/>
        <v>3.0964320591050885E-7</v>
      </c>
      <c r="X119" s="44">
        <f t="shared" si="12"/>
        <v>0.38485787065865179</v>
      </c>
      <c r="Z119" s="45"/>
      <c r="AS119" s="68"/>
      <c r="AT119" s="68"/>
    </row>
    <row r="120" spans="1:46" x14ac:dyDescent="0.2">
      <c r="A120" s="41">
        <v>14292.1435546875</v>
      </c>
      <c r="B120" s="45">
        <v>0.97226268127414361</v>
      </c>
      <c r="C120" s="45">
        <f t="shared" si="1"/>
        <v>2.7737318725856386E-2</v>
      </c>
      <c r="D120" s="89">
        <f t="shared" si="2"/>
        <v>4.9395225128238129E-3</v>
      </c>
      <c r="E120" s="84">
        <f>(2*Table!$AC$16*0.147)/A120</f>
        <v>6.4129698190124075E-3</v>
      </c>
      <c r="F120" s="84">
        <f t="shared" si="3"/>
        <v>1.2825939638024815E-2</v>
      </c>
      <c r="G120" s="41">
        <f>IF((('Raw Data'!C120)/('Raw Data'!C$136)*100)&lt;0,0,('Raw Data'!C120)/('Raw Data'!C$136)*100)</f>
        <v>97.225522369096481</v>
      </c>
      <c r="H120" s="41">
        <f t="shared" si="4"/>
        <v>0.49408505755816634</v>
      </c>
      <c r="I120" s="109">
        <f t="shared" si="5"/>
        <v>4.1347163518862473E-2</v>
      </c>
      <c r="J120" s="84">
        <f>'Raw Data'!F120/I120</f>
        <v>0.11949672371909348</v>
      </c>
      <c r="K120" s="150">
        <f t="shared" si="6"/>
        <v>31.714344464833268</v>
      </c>
      <c r="L120" s="41">
        <f>A120*Table!$AC$9/$AC$16</f>
        <v>3209.1216052486125</v>
      </c>
      <c r="M120" s="41">
        <f>A120*Table!$AD$9/$AC$16</f>
        <v>1100.2702646566672</v>
      </c>
      <c r="N120" s="41">
        <f>ABS(A120*Table!$AE$9/$AC$16)</f>
        <v>1389.5904169893979</v>
      </c>
      <c r="O120" s="41">
        <f>($L120*(Table!$AC$10/Table!$AC$9)/(Table!$AC$12-Table!$AC$14))</f>
        <v>6883.5727268310011</v>
      </c>
      <c r="P120" s="41">
        <f>ROUND(($N120*(Table!$AE$10/Table!$AE$9)/(Table!$AC$12-Table!$AC$13)),2)</f>
        <v>11408.79</v>
      </c>
      <c r="Q120" s="41">
        <f>'Raw Data'!C120</f>
        <v>1.5348755500254729</v>
      </c>
      <c r="R120" s="41">
        <f>'Raw Data'!C120/'Raw Data'!I$30*100</f>
        <v>14.109866136929138</v>
      </c>
      <c r="S120" s="8">
        <f t="shared" si="7"/>
        <v>5.4698457223001991E-2</v>
      </c>
      <c r="T120" s="8">
        <f t="shared" si="8"/>
        <v>1.9553581490638905E-6</v>
      </c>
      <c r="U120" s="139">
        <f t="shared" si="9"/>
        <v>9.8724632053541202E-4</v>
      </c>
      <c r="V120" s="139">
        <f t="shared" si="10"/>
        <v>3.3002470872554486E-3</v>
      </c>
      <c r="W120" s="139">
        <f t="shared" si="11"/>
        <v>2.8119233767233775E-7</v>
      </c>
      <c r="X120" s="44">
        <f t="shared" si="12"/>
        <v>0.38485815185098948</v>
      </c>
      <c r="Z120" s="45"/>
      <c r="AS120" s="68"/>
      <c r="AT120" s="68"/>
    </row>
    <row r="121" spans="1:46" x14ac:dyDescent="0.2">
      <c r="A121" s="41">
        <v>15592.4833984375</v>
      </c>
      <c r="B121" s="45">
        <v>0.97644227724653287</v>
      </c>
      <c r="C121" s="45">
        <f t="shared" si="1"/>
        <v>2.3557722753467125E-2</v>
      </c>
      <c r="D121" s="89">
        <f t="shared" si="2"/>
        <v>4.1795959723892606E-3</v>
      </c>
      <c r="E121" s="84">
        <f>(2*Table!$AC$16*0.147)/A121</f>
        <v>5.8781582717213768E-3</v>
      </c>
      <c r="F121" s="84">
        <f t="shared" si="3"/>
        <v>1.1756316543442754E-2</v>
      </c>
      <c r="G121" s="41">
        <f>IF((('Raw Data'!C121)/('Raw Data'!C$136)*100)&lt;0,0,('Raw Data'!C121)/('Raw Data'!C$136)*100)</f>
        <v>97.643594340876462</v>
      </c>
      <c r="H121" s="41">
        <f t="shared" si="4"/>
        <v>0.41807197177998034</v>
      </c>
      <c r="I121" s="109">
        <f t="shared" si="5"/>
        <v>3.781792058352762E-2</v>
      </c>
      <c r="J121" s="84">
        <f>'Raw Data'!F121/I121</f>
        <v>0.11054864078435774</v>
      </c>
      <c r="K121" s="150">
        <f t="shared" si="6"/>
        <v>34.599805667222981</v>
      </c>
      <c r="L121" s="41">
        <f>A121*Table!$AC$9/$AC$16</f>
        <v>3501.096610311803</v>
      </c>
      <c r="M121" s="41">
        <f>A121*Table!$AD$9/$AC$16</f>
        <v>1200.3759806783326</v>
      </c>
      <c r="N121" s="41">
        <f>ABS(A121*Table!$AE$9/$AC$16)</f>
        <v>1516.0193028168044</v>
      </c>
      <c r="O121" s="41">
        <f>($L121*(Table!$AC$10/Table!$AC$9)/(Table!$AC$12-Table!$AC$14))</f>
        <v>7509.8597389785582</v>
      </c>
      <c r="P121" s="41">
        <f>ROUND(($N121*(Table!$AE$10/Table!$AE$9)/(Table!$AC$12-Table!$AC$13)),2)</f>
        <v>12446.79</v>
      </c>
      <c r="Q121" s="41">
        <f>'Raw Data'!C121</f>
        <v>1.5414755500254729</v>
      </c>
      <c r="R121" s="41">
        <f>'Raw Data'!C121/'Raw Data'!I$30*100</f>
        <v>14.170538884307376</v>
      </c>
      <c r="S121" s="8">
        <f t="shared" si="7"/>
        <v>4.6283309957923437E-2</v>
      </c>
      <c r="T121" s="8">
        <f t="shared" si="8"/>
        <v>1.4359420159593128E-6</v>
      </c>
      <c r="U121" s="139">
        <f t="shared" si="9"/>
        <v>9.0880577020382687E-4</v>
      </c>
      <c r="V121" s="139">
        <f t="shared" si="10"/>
        <v>2.869111887515278E-3</v>
      </c>
      <c r="W121" s="139">
        <f t="shared" si="11"/>
        <v>1.9990192391731982E-7</v>
      </c>
      <c r="X121" s="44">
        <f t="shared" si="12"/>
        <v>0.38485835175291339</v>
      </c>
      <c r="Z121" s="45"/>
      <c r="AS121" s="68"/>
      <c r="AT121" s="68"/>
    </row>
    <row r="122" spans="1:46" x14ac:dyDescent="0.2">
      <c r="A122" s="41">
        <v>17088.685546875</v>
      </c>
      <c r="B122" s="45">
        <v>0.98049521879551649</v>
      </c>
      <c r="C122" s="45">
        <f t="shared" si="1"/>
        <v>1.9504781204483512E-2</v>
      </c>
      <c r="D122" s="89">
        <f t="shared" si="2"/>
        <v>4.0529415489836129E-3</v>
      </c>
      <c r="E122" s="84">
        <f>(2*Table!$AC$16*0.147)/A122</f>
        <v>5.3634953381165446E-3</v>
      </c>
      <c r="F122" s="84">
        <f t="shared" si="3"/>
        <v>1.0726990676233089E-2</v>
      </c>
      <c r="G122" s="41">
        <f>IF((('Raw Data'!C122)/('Raw Data'!C$136)*100)&lt;0,0,('Raw Data'!C122)/('Raw Data'!C$136)*100)</f>
        <v>98.048997465026744</v>
      </c>
      <c r="H122" s="41">
        <f t="shared" si="4"/>
        <v>0.40540312415028268</v>
      </c>
      <c r="I122" s="109">
        <f t="shared" si="5"/>
        <v>3.9793367968383286E-2</v>
      </c>
      <c r="J122" s="84">
        <f>'Raw Data'!F122/I122</f>
        <v>0.10187705762236182</v>
      </c>
      <c r="K122" s="150">
        <f t="shared" si="6"/>
        <v>37.919886391503667</v>
      </c>
      <c r="L122" s="41">
        <f>A122*Table!$AC$9/$AC$16</f>
        <v>3837.0500396905186</v>
      </c>
      <c r="M122" s="41">
        <f>A122*Table!$AD$9/$AC$16</f>
        <v>1315.5600136081778</v>
      </c>
      <c r="N122" s="41">
        <f>ABS(A122*Table!$AE$9/$AC$16)</f>
        <v>1661.4914049820391</v>
      </c>
      <c r="O122" s="41">
        <f>($L122*(Table!$AC$10/Table!$AC$9)/(Table!$AC$12-Table!$AC$14))</f>
        <v>8230.4805656167282</v>
      </c>
      <c r="P122" s="41">
        <f>ROUND(($N122*(Table!$AE$10/Table!$AE$9)/(Table!$AC$12-Table!$AC$13)),2)</f>
        <v>13641.14</v>
      </c>
      <c r="Q122" s="41">
        <f>'Raw Data'!C122</f>
        <v>1.5478755500254728</v>
      </c>
      <c r="R122" s="41">
        <f>'Raw Data'!C122/'Raw Data'!I$30*100</f>
        <v>14.229373063583244</v>
      </c>
      <c r="S122" s="8">
        <f t="shared" si="7"/>
        <v>4.4880785413744913E-2</v>
      </c>
      <c r="T122" s="8">
        <f t="shared" si="8"/>
        <v>1.0166035160352749E-6</v>
      </c>
      <c r="U122" s="139">
        <f t="shared" si="9"/>
        <v>8.3267803275749105E-4</v>
      </c>
      <c r="V122" s="139">
        <f t="shared" si="10"/>
        <v>2.474569663441231E-3</v>
      </c>
      <c r="W122" s="139">
        <f t="shared" si="11"/>
        <v>1.6138615563533251E-7</v>
      </c>
      <c r="X122" s="44">
        <f t="shared" si="12"/>
        <v>0.38485851313906905</v>
      </c>
      <c r="Z122" s="45"/>
      <c r="AS122" s="68"/>
      <c r="AT122" s="68"/>
    </row>
    <row r="123" spans="1:46" x14ac:dyDescent="0.2">
      <c r="A123" s="41">
        <v>18689.349609375</v>
      </c>
      <c r="B123" s="45">
        <v>0.98385156101576854</v>
      </c>
      <c r="C123" s="45">
        <f t="shared" si="1"/>
        <v>1.6148438984231461E-2</v>
      </c>
      <c r="D123" s="89">
        <f t="shared" si="2"/>
        <v>3.356342220252051E-3</v>
      </c>
      <c r="E123" s="84">
        <f>(2*Table!$AC$16*0.147)/A123</f>
        <v>4.9041345568936962E-3</v>
      </c>
      <c r="F123" s="84">
        <f t="shared" si="3"/>
        <v>9.8082691137873924E-3</v>
      </c>
      <c r="G123" s="41">
        <f>IF((('Raw Data'!C123)/('Raw Data'!C$136)*100)&lt;0,0,('Raw Data'!C123)/('Raw Data'!C$136)*100)</f>
        <v>98.384721927213704</v>
      </c>
      <c r="H123" s="41">
        <f t="shared" si="4"/>
        <v>0.33572446218695973</v>
      </c>
      <c r="I123" s="109">
        <f t="shared" si="5"/>
        <v>3.8885529872956237E-2</v>
      </c>
      <c r="J123" s="84">
        <f>'Raw Data'!F123/I123</f>
        <v>8.6336604717439105E-2</v>
      </c>
      <c r="K123" s="150">
        <f t="shared" si="6"/>
        <v>41.471768672587743</v>
      </c>
      <c r="L123" s="41">
        <f>A123*Table!$AC$9/$AC$16</f>
        <v>4196.4590818722309</v>
      </c>
      <c r="M123" s="41">
        <f>A123*Table!$AD$9/$AC$16</f>
        <v>1438.785970927622</v>
      </c>
      <c r="N123" s="41">
        <f>ABS(A123*Table!$AE$9/$AC$16)</f>
        <v>1817.120085421637</v>
      </c>
      <c r="O123" s="41">
        <f>($L123*(Table!$AC$10/Table!$AC$9)/(Table!$AC$12-Table!$AC$14))</f>
        <v>9001.4137320296686</v>
      </c>
      <c r="P123" s="41">
        <f>ROUND(($N123*(Table!$AE$10/Table!$AE$9)/(Table!$AC$12-Table!$AC$13)),2)</f>
        <v>14918.88</v>
      </c>
      <c r="Q123" s="41">
        <f>'Raw Data'!C123</f>
        <v>1.5531755500254729</v>
      </c>
      <c r="R123" s="41">
        <f>'Raw Data'!C123/'Raw Data'!I$30*100</f>
        <v>14.278095118296076</v>
      </c>
      <c r="S123" s="8">
        <f t="shared" si="7"/>
        <v>3.7166900420757466E-2</v>
      </c>
      <c r="T123" s="8">
        <f t="shared" si="8"/>
        <v>7.2627508096445581E-7</v>
      </c>
      <c r="U123" s="139">
        <f t="shared" si="9"/>
        <v>7.6396960925455965E-4</v>
      </c>
      <c r="V123" s="139">
        <f t="shared" si="10"/>
        <v>2.1392155729006148E-3</v>
      </c>
      <c r="W123" s="139">
        <f t="shared" si="11"/>
        <v>1.1173548342060895E-7</v>
      </c>
      <c r="X123" s="44">
        <f t="shared" si="12"/>
        <v>0.38485862487455247</v>
      </c>
      <c r="Z123" s="45"/>
      <c r="AS123" s="68"/>
      <c r="AT123" s="68"/>
    </row>
    <row r="124" spans="1:46" x14ac:dyDescent="0.2">
      <c r="A124" s="41">
        <v>20387.546875</v>
      </c>
      <c r="B124" s="45">
        <v>0.9862579950604774</v>
      </c>
      <c r="C124" s="45">
        <f t="shared" si="1"/>
        <v>1.3742004939522601E-2</v>
      </c>
      <c r="D124" s="89">
        <f t="shared" si="2"/>
        <v>2.4064340447088606E-3</v>
      </c>
      <c r="E124" s="84">
        <f>(2*Table!$AC$16*0.147)/A124</f>
        <v>4.4956406882671425E-3</v>
      </c>
      <c r="F124" s="84">
        <f t="shared" si="3"/>
        <v>8.9912813765342849E-3</v>
      </c>
      <c r="G124" s="41">
        <f>IF((('Raw Data'!C124)/('Raw Data'!C$136)*100)&lt;0,0,('Raw Data'!C124)/('Raw Data'!C$136)*100)</f>
        <v>98.625430032177931</v>
      </c>
      <c r="H124" s="41">
        <f t="shared" si="4"/>
        <v>0.24070810496422723</v>
      </c>
      <c r="I124" s="109">
        <f t="shared" si="5"/>
        <v>3.7770784413750924E-2</v>
      </c>
      <c r="J124" s="84">
        <f>'Raw Data'!F124/I124</f>
        <v>6.3728648663328794E-2</v>
      </c>
      <c r="K124" s="150">
        <f t="shared" si="6"/>
        <v>45.24007766313138</v>
      </c>
      <c r="L124" s="41">
        <f>A124*Table!$AC$9/$AC$16</f>
        <v>4577.7679817050985</v>
      </c>
      <c r="M124" s="41">
        <f>A124*Table!$AD$9/$AC$16</f>
        <v>1569.5204508703196</v>
      </c>
      <c r="N124" s="41">
        <f>ABS(A124*Table!$AE$9/$AC$16)</f>
        <v>1982.2316823938165</v>
      </c>
      <c r="O124" s="41">
        <f>($L124*(Table!$AC$10/Table!$AC$9)/(Table!$AC$12-Table!$AC$14))</f>
        <v>9819.3221400795774</v>
      </c>
      <c r="P124" s="41">
        <f>ROUND(($N124*(Table!$AE$10/Table!$AE$9)/(Table!$AC$12-Table!$AC$13)),2)</f>
        <v>16274.48</v>
      </c>
      <c r="Q124" s="41">
        <f>'Raw Data'!C124</f>
        <v>1.5569755500254727</v>
      </c>
      <c r="R124" s="41">
        <f>'Raw Data'!C124/'Raw Data'!I$30*100</f>
        <v>14.313027912241122</v>
      </c>
      <c r="S124" s="8">
        <f t="shared" si="7"/>
        <v>2.6647966339409274E-2</v>
      </c>
      <c r="T124" s="8">
        <f t="shared" si="8"/>
        <v>5.5134853083060875E-7</v>
      </c>
      <c r="U124" s="139">
        <f t="shared" si="9"/>
        <v>7.0204757835737026E-4</v>
      </c>
      <c r="V124" s="139">
        <f t="shared" si="10"/>
        <v>1.8542945605906816E-3</v>
      </c>
      <c r="W124" s="139">
        <f t="shared" si="11"/>
        <v>6.7322040456177123E-8</v>
      </c>
      <c r="X124" s="44">
        <f t="shared" si="12"/>
        <v>0.38485869219659291</v>
      </c>
      <c r="Z124" s="45"/>
      <c r="AS124" s="68"/>
      <c r="AT124" s="68"/>
    </row>
    <row r="125" spans="1:46" x14ac:dyDescent="0.2">
      <c r="A125" s="41">
        <v>22291.56640625</v>
      </c>
      <c r="B125" s="45">
        <v>0.9892343740105124</v>
      </c>
      <c r="C125" s="45">
        <f t="shared" si="1"/>
        <v>1.0765625989487604E-2</v>
      </c>
      <c r="D125" s="89">
        <f t="shared" si="2"/>
        <v>2.9763789500349969E-3</v>
      </c>
      <c r="E125" s="84">
        <f>(2*Table!$AC$16*0.147)/A125</f>
        <v>4.1116484860169288E-3</v>
      </c>
      <c r="F125" s="84">
        <f t="shared" si="3"/>
        <v>8.2232969720338576E-3</v>
      </c>
      <c r="G125" s="41">
        <f>IF((('Raw Data'!C125)/('Raw Data'!C$136)*100)&lt;0,0,('Raw Data'!C125)/('Raw Data'!C$136)*100)</f>
        <v>98.923147951475812</v>
      </c>
      <c r="H125" s="41">
        <f t="shared" si="4"/>
        <v>0.29771791929788094</v>
      </c>
      <c r="I125" s="109">
        <f t="shared" si="5"/>
        <v>3.8775614416432624E-2</v>
      </c>
      <c r="J125" s="84">
        <f>'Raw Data'!F125/I125</f>
        <v>7.6779678098849266E-2</v>
      </c>
      <c r="K125" s="150">
        <f t="shared" si="6"/>
        <v>49.465107383185362</v>
      </c>
      <c r="L125" s="41">
        <f>A125*Table!$AC$9/$AC$16</f>
        <v>5005.2916901795843</v>
      </c>
      <c r="M125" s="41">
        <f>A125*Table!$AD$9/$AC$16</f>
        <v>1716.1000080615715</v>
      </c>
      <c r="N125" s="41">
        <f>ABS(A125*Table!$AE$9/$AC$16)</f>
        <v>2167.3548785233352</v>
      </c>
      <c r="O125" s="41">
        <f>($L125*(Table!$AC$10/Table!$AC$9)/(Table!$AC$12-Table!$AC$14))</f>
        <v>10736.361411796621</v>
      </c>
      <c r="P125" s="41">
        <f>ROUND(($N125*(Table!$AE$10/Table!$AE$9)/(Table!$AC$12-Table!$AC$13)),2)</f>
        <v>17794.38</v>
      </c>
      <c r="Q125" s="41">
        <f>'Raw Data'!C125</f>
        <v>1.5616755500254729</v>
      </c>
      <c r="R125" s="41">
        <f>'Raw Data'!C125/'Raw Data'!I$30*100</f>
        <v>14.356234262646838</v>
      </c>
      <c r="S125" s="8">
        <f t="shared" si="7"/>
        <v>3.2959326788220646E-2</v>
      </c>
      <c r="T125" s="8">
        <f t="shared" si="8"/>
        <v>3.7037345634871599E-7</v>
      </c>
      <c r="U125" s="139">
        <f t="shared" si="9"/>
        <v>6.4402088220331195E-4</v>
      </c>
      <c r="V125" s="139">
        <f t="shared" si="10"/>
        <v>1.6025910397965554E-3</v>
      </c>
      <c r="W125" s="139">
        <f t="shared" si="11"/>
        <v>6.9649868847353949E-8</v>
      </c>
      <c r="X125" s="44">
        <f t="shared" si="12"/>
        <v>0.38485876184646178</v>
      </c>
      <c r="Z125" s="45"/>
      <c r="AS125" s="68"/>
      <c r="AT125" s="68"/>
    </row>
    <row r="126" spans="1:46" x14ac:dyDescent="0.2">
      <c r="A126" s="41">
        <v>24395.365234375</v>
      </c>
      <c r="B126" s="45">
        <v>0.99170413526692425</v>
      </c>
      <c r="C126" s="45">
        <f t="shared" si="1"/>
        <v>8.2958647330757529E-3</v>
      </c>
      <c r="D126" s="89">
        <f t="shared" si="2"/>
        <v>2.469761256411851E-3</v>
      </c>
      <c r="E126" s="84">
        <f>(2*Table!$AC$16*0.147)/A126</f>
        <v>3.7570696066502982E-3</v>
      </c>
      <c r="F126" s="84">
        <f t="shared" si="3"/>
        <v>7.5141392133005963E-3</v>
      </c>
      <c r="G126" s="41">
        <f>IF((('Raw Data'!C126)/('Raw Data'!C$136)*100)&lt;0,0,('Raw Data'!C126)/('Raw Data'!C$136)*100)</f>
        <v>99.170190480254888</v>
      </c>
      <c r="H126" s="41">
        <f t="shared" si="4"/>
        <v>0.24704252877907606</v>
      </c>
      <c r="I126" s="109">
        <f t="shared" si="5"/>
        <v>3.9166737527150275E-2</v>
      </c>
      <c r="J126" s="84">
        <f>'Raw Data'!F126/I126</f>
        <v>6.3074574084150917E-2</v>
      </c>
      <c r="K126" s="150">
        <f t="shared" si="6"/>
        <v>54.133448452148812</v>
      </c>
      <c r="L126" s="41">
        <f>A126*Table!$AC$9/$AC$16</f>
        <v>5477.6733344444401</v>
      </c>
      <c r="M126" s="41">
        <f>A126*Table!$AD$9/$AC$16</f>
        <v>1878.0594289523794</v>
      </c>
      <c r="N126" s="41">
        <f>ABS(A126*Table!$AE$9/$AC$16)</f>
        <v>2371.9021306307495</v>
      </c>
      <c r="O126" s="41">
        <f>($L126*(Table!$AC$10/Table!$AC$9)/(Table!$AC$12-Table!$AC$14))</f>
        <v>11749.621052004377</v>
      </c>
      <c r="P126" s="41">
        <f>ROUND(($N126*(Table!$AE$10/Table!$AE$9)/(Table!$AC$12-Table!$AC$13)),2)</f>
        <v>19473.740000000002</v>
      </c>
      <c r="Q126" s="41">
        <f>'Raw Data'!C126</f>
        <v>1.5655755500254729</v>
      </c>
      <c r="R126" s="41">
        <f>'Raw Data'!C126/'Raw Data'!I$30*100</f>
        <v>14.39208634064307</v>
      </c>
      <c r="S126" s="8">
        <f t="shared" si="7"/>
        <v>2.7349228611500381E-2</v>
      </c>
      <c r="T126" s="8">
        <f t="shared" si="8"/>
        <v>2.4498659312310878E-7</v>
      </c>
      <c r="U126" s="139">
        <f t="shared" si="9"/>
        <v>5.8995166509593722E-4</v>
      </c>
      <c r="V126" s="139">
        <f t="shared" si="10"/>
        <v>1.3817309348767995E-3</v>
      </c>
      <c r="W126" s="139">
        <f t="shared" si="11"/>
        <v>4.8256250801139126E-8</v>
      </c>
      <c r="X126" s="44">
        <f t="shared" si="12"/>
        <v>0.38485881010271261</v>
      </c>
      <c r="Z126" s="45"/>
      <c r="AS126" s="68"/>
      <c r="AT126" s="68"/>
    </row>
    <row r="127" spans="1:46" x14ac:dyDescent="0.2">
      <c r="A127" s="41">
        <v>26695.849609375</v>
      </c>
      <c r="B127" s="45">
        <v>0.99347729719460454</v>
      </c>
      <c r="C127" s="45">
        <f t="shared" si="1"/>
        <v>6.5227028053954639E-3</v>
      </c>
      <c r="D127" s="89">
        <f t="shared" si="2"/>
        <v>1.773161927680289E-3</v>
      </c>
      <c r="E127" s="84">
        <f>(2*Table!$AC$16*0.147)/A127</f>
        <v>3.4333084208346891E-3</v>
      </c>
      <c r="F127" s="84">
        <f t="shared" si="3"/>
        <v>6.8666168416693782E-3</v>
      </c>
      <c r="G127" s="41">
        <f>IF((('Raw Data'!C127)/('Raw Data'!C$136)*100)&lt;0,0,('Raw Data'!C127)/('Raw Data'!C$136)*100)</f>
        <v>99.347554347070627</v>
      </c>
      <c r="H127" s="41">
        <f t="shared" si="4"/>
        <v>0.1773638668157389</v>
      </c>
      <c r="I127" s="109">
        <f t="shared" si="5"/>
        <v>3.9136422540965388E-2</v>
      </c>
      <c r="J127" s="84">
        <f>'Raw Data'!F127/I127</f>
        <v>4.5319386724756695E-2</v>
      </c>
      <c r="K127" s="150">
        <f t="shared" si="6"/>
        <v>59.238235821905391</v>
      </c>
      <c r="L127" s="41">
        <f>A127*Table!$AC$9/$AC$16</f>
        <v>5994.2182517341944</v>
      </c>
      <c r="M127" s="41">
        <f>A127*Table!$AD$9/$AC$16</f>
        <v>2055.1605434517237</v>
      </c>
      <c r="N127" s="41">
        <f>ABS(A127*Table!$AE$9/$AC$16)</f>
        <v>2595.5726409150789</v>
      </c>
      <c r="O127" s="41">
        <f>($L127*(Table!$AC$10/Table!$AC$9)/(Table!$AC$12-Table!$AC$14))</f>
        <v>12857.611007580856</v>
      </c>
      <c r="P127" s="41">
        <f>ROUND(($N127*(Table!$AE$10/Table!$AE$9)/(Table!$AC$12-Table!$AC$13)),2)</f>
        <v>21310.12</v>
      </c>
      <c r="Q127" s="41">
        <f>'Raw Data'!C127</f>
        <v>1.5683755500254728</v>
      </c>
      <c r="R127" s="41">
        <f>'Raw Data'!C127/'Raw Data'!I$30*100</f>
        <v>14.417826294076264</v>
      </c>
      <c r="S127" s="8">
        <f t="shared" si="7"/>
        <v>1.9635343618512938E-2</v>
      </c>
      <c r="T127" s="8">
        <f t="shared" si="8"/>
        <v>1.6981173500685287E-7</v>
      </c>
      <c r="U127" s="139">
        <f t="shared" si="9"/>
        <v>5.4007744668343647E-4</v>
      </c>
      <c r="V127" s="139">
        <f t="shared" si="10"/>
        <v>1.1900249375317385E-3</v>
      </c>
      <c r="W127" s="139">
        <f t="shared" si="11"/>
        <v>2.8931713530160971E-8</v>
      </c>
      <c r="X127" s="44">
        <f t="shared" si="12"/>
        <v>0.38485883903442614</v>
      </c>
      <c r="Z127" s="45"/>
      <c r="AS127" s="68"/>
      <c r="AT127" s="68"/>
    </row>
    <row r="128" spans="1:46" x14ac:dyDescent="0.2">
      <c r="A128" s="41">
        <v>29294.548828125</v>
      </c>
      <c r="B128" s="45">
        <v>0.99512380469887907</v>
      </c>
      <c r="C128" s="45">
        <f t="shared" si="1"/>
        <v>4.8761953011209336E-3</v>
      </c>
      <c r="D128" s="89">
        <f t="shared" si="2"/>
        <v>1.6465075042745303E-3</v>
      </c>
      <c r="E128" s="84">
        <f>(2*Table!$AC$16*0.147)/A128</f>
        <v>3.1287419991670182E-3</v>
      </c>
      <c r="F128" s="84">
        <f t="shared" si="3"/>
        <v>6.2574839983340364E-3</v>
      </c>
      <c r="G128" s="41">
        <f>IF((('Raw Data'!C128)/('Raw Data'!C$136)*100)&lt;0,0,('Raw Data'!C128)/('Raw Data'!C$136)*100)</f>
        <v>99.512249366256682</v>
      </c>
      <c r="H128" s="41">
        <f t="shared" si="4"/>
        <v>0.16469501918605545</v>
      </c>
      <c r="I128" s="109">
        <f t="shared" si="5"/>
        <v>4.0343066666057137E-2</v>
      </c>
      <c r="J128" s="84">
        <f>'Raw Data'!F128/I128</f>
        <v>4.0823624180412715E-2</v>
      </c>
      <c r="K128" s="150">
        <f t="shared" si="6"/>
        <v>65.004763555731572</v>
      </c>
      <c r="L128" s="41">
        <f>A128*Table!$AC$9/$AC$16</f>
        <v>6577.7235724387392</v>
      </c>
      <c r="M128" s="41">
        <f>A128*Table!$AD$9/$AC$16</f>
        <v>2255.2195105504247</v>
      </c>
      <c r="N128" s="41">
        <f>ABS(A128*Table!$AE$9/$AC$16)</f>
        <v>2848.23785640184</v>
      </c>
      <c r="O128" s="41">
        <f>($L128*(Table!$AC$10/Table!$AC$9)/(Table!$AC$12-Table!$AC$14))</f>
        <v>14109.231172112268</v>
      </c>
      <c r="P128" s="41">
        <f>ROUND(($N128*(Table!$AE$10/Table!$AE$9)/(Table!$AC$12-Table!$AC$13)),2)</f>
        <v>23384.55</v>
      </c>
      <c r="Q128" s="41">
        <f>'Raw Data'!C128</f>
        <v>1.5709755500254727</v>
      </c>
      <c r="R128" s="41">
        <f>'Raw Data'!C128/'Raw Data'!I$30*100</f>
        <v>14.441727679407085</v>
      </c>
      <c r="S128" s="8">
        <f t="shared" si="7"/>
        <v>1.8232819074333179E-2</v>
      </c>
      <c r="T128" s="8">
        <f t="shared" si="8"/>
        <v>1.1184193515756391E-7</v>
      </c>
      <c r="U128" s="139">
        <f t="shared" si="9"/>
        <v>4.9298344767617402E-4</v>
      </c>
      <c r="V128" s="139">
        <f t="shared" si="10"/>
        <v>1.01988775783302E-3</v>
      </c>
      <c r="W128" s="139">
        <f t="shared" si="11"/>
        <v>2.2310193630008212E-8</v>
      </c>
      <c r="X128" s="44">
        <f t="shared" si="12"/>
        <v>0.38485886134461977</v>
      </c>
      <c r="Z128" s="45"/>
      <c r="AS128" s="68"/>
      <c r="AT128" s="68"/>
    </row>
    <row r="129" spans="1:46" x14ac:dyDescent="0.2">
      <c r="A129" s="41">
        <v>31994.8515625</v>
      </c>
      <c r="B129" s="45">
        <v>0.99664365777974806</v>
      </c>
      <c r="C129" s="45">
        <f t="shared" si="1"/>
        <v>3.35634222025194E-3</v>
      </c>
      <c r="D129" s="89">
        <f t="shared" si="2"/>
        <v>1.5198530808689936E-3</v>
      </c>
      <c r="E129" s="84">
        <f>(2*Table!$AC$16*0.147)/A129</f>
        <v>2.864682309469728E-3</v>
      </c>
      <c r="F129" s="84">
        <f t="shared" si="3"/>
        <v>5.7293646189394559E-3</v>
      </c>
      <c r="G129" s="41">
        <f>IF((('Raw Data'!C129)/('Raw Data'!C$136)*100)&lt;0,0,('Raw Data'!C129)/('Raw Data'!C$136)*100)</f>
        <v>99.664275537813054</v>
      </c>
      <c r="H129" s="41">
        <f t="shared" si="4"/>
        <v>0.15202617155637199</v>
      </c>
      <c r="I129" s="109">
        <f t="shared" si="5"/>
        <v>3.829328590707437E-2</v>
      </c>
      <c r="J129" s="84">
        <f>'Raw Data'!F129/I129</f>
        <v>3.970047697794684E-2</v>
      </c>
      <c r="K129" s="150">
        <f t="shared" si="6"/>
        <v>70.996750044645111</v>
      </c>
      <c r="L129" s="41">
        <f>A129*Table!$AC$9/$AC$16</f>
        <v>7184.0426884227509</v>
      </c>
      <c r="M129" s="41">
        <f>A129*Table!$AD$9/$AC$16</f>
        <v>2463.1003503163715</v>
      </c>
      <c r="N129" s="41">
        <f>ABS(A129*Table!$AE$9/$AC$16)</f>
        <v>3110.7817350229784</v>
      </c>
      <c r="O129" s="41">
        <f>($L129*(Table!$AC$10/Table!$AC$9)/(Table!$AC$12-Table!$AC$14))</f>
        <v>15409.786976453779</v>
      </c>
      <c r="P129" s="41">
        <f>ROUND(($N129*(Table!$AE$10/Table!$AE$9)/(Table!$AC$12-Table!$AC$13)),2)</f>
        <v>25540.080000000002</v>
      </c>
      <c r="Q129" s="41">
        <f>'Raw Data'!C129</f>
        <v>1.5733755500254729</v>
      </c>
      <c r="R129" s="41">
        <f>'Raw Data'!C129/'Raw Data'!I$30*100</f>
        <v>14.463790496635538</v>
      </c>
      <c r="S129" s="8">
        <f t="shared" si="7"/>
        <v>1.6830294530155877E-2</v>
      </c>
      <c r="T129" s="8">
        <f t="shared" si="8"/>
        <v>6.6982570157136934E-8</v>
      </c>
      <c r="U129" s="139">
        <f t="shared" si="9"/>
        <v>4.5206618534802078E-4</v>
      </c>
      <c r="V129" s="139">
        <f t="shared" si="10"/>
        <v>8.8088561196771455E-4</v>
      </c>
      <c r="W129" s="139">
        <f t="shared" si="11"/>
        <v>1.7264526088757913E-8</v>
      </c>
      <c r="X129" s="44">
        <f t="shared" si="12"/>
        <v>0.38485887860914586</v>
      </c>
      <c r="Z129" s="45"/>
      <c r="AS129" s="68"/>
      <c r="AT129" s="68"/>
    </row>
    <row r="130" spans="1:46" x14ac:dyDescent="0.2">
      <c r="A130" s="41">
        <v>34997.82421875</v>
      </c>
      <c r="B130" s="45">
        <v>0.99759356595529092</v>
      </c>
      <c r="C130" s="45">
        <f t="shared" si="1"/>
        <v>2.4064340447090826E-3</v>
      </c>
      <c r="D130" s="89">
        <f t="shared" si="2"/>
        <v>9.4990817554285734E-4</v>
      </c>
      <c r="E130" s="84">
        <f>(2*Table!$AC$16*0.147)/A130</f>
        <v>2.6188795249762883E-3</v>
      </c>
      <c r="F130" s="84">
        <f t="shared" si="3"/>
        <v>5.2377590499525766E-3</v>
      </c>
      <c r="G130" s="41">
        <f>IF((('Raw Data'!C130)/('Raw Data'!C$136)*100)&lt;0,0,('Raw Data'!C130)/('Raw Data'!C$136)*100)</f>
        <v>99.759291895035759</v>
      </c>
      <c r="H130" s="41">
        <f t="shared" si="4"/>
        <v>9.5016357222704073E-2</v>
      </c>
      <c r="I130" s="109">
        <f t="shared" si="5"/>
        <v>3.8960945881038267E-2</v>
      </c>
      <c r="J130" s="84">
        <f>'Raw Data'!F130/I130</f>
        <v>2.4387589950415806E-2</v>
      </c>
      <c r="K130" s="150">
        <f t="shared" si="6"/>
        <v>77.660362740275502</v>
      </c>
      <c r="L130" s="41">
        <f>A130*Table!$AC$9/$AC$16</f>
        <v>7858.3225397458227</v>
      </c>
      <c r="M130" s="41">
        <f>A130*Table!$AD$9/$AC$16</f>
        <v>2694.2820136271393</v>
      </c>
      <c r="N130" s="41">
        <f>ABS(A130*Table!$AE$9/$AC$16)</f>
        <v>3402.7534752758661</v>
      </c>
      <c r="O130" s="41">
        <f>($L130*(Table!$AC$10/Table!$AC$9)/(Table!$AC$12-Table!$AC$14))</f>
        <v>16856.118703873493</v>
      </c>
      <c r="P130" s="41">
        <f>ROUND(($N130*(Table!$AE$10/Table!$AE$9)/(Table!$AC$12-Table!$AC$13)),2)</f>
        <v>27937.22</v>
      </c>
      <c r="Q130" s="41">
        <f>'Raw Data'!C130</f>
        <v>1.5748755500254727</v>
      </c>
      <c r="R130" s="41">
        <f>'Raw Data'!C130/'Raw Data'!I$30*100</f>
        <v>14.477579757403317</v>
      </c>
      <c r="S130" s="8">
        <f t="shared" si="7"/>
        <v>1.0518934081344503E-2</v>
      </c>
      <c r="T130" s="8">
        <f t="shared" si="8"/>
        <v>4.3550468231678963E-8</v>
      </c>
      <c r="U130" s="139">
        <f t="shared" si="9"/>
        <v>4.1367085184818399E-4</v>
      </c>
      <c r="V130" s="139">
        <f t="shared" si="10"/>
        <v>7.5811722889125707E-4</v>
      </c>
      <c r="W130" s="139">
        <f t="shared" si="11"/>
        <v>9.0180530763570874E-9</v>
      </c>
      <c r="X130" s="44">
        <f t="shared" si="12"/>
        <v>0.38485888762719894</v>
      </c>
      <c r="Z130" s="45"/>
      <c r="AS130" s="68"/>
      <c r="AT130" s="68"/>
    </row>
    <row r="131" spans="1:46" x14ac:dyDescent="0.2">
      <c r="A131" s="41">
        <v>38280.16796875</v>
      </c>
      <c r="B131" s="45">
        <v>0.99873345576594263</v>
      </c>
      <c r="C131" s="45">
        <f t="shared" si="1"/>
        <v>1.2665442340573652E-3</v>
      </c>
      <c r="D131" s="89">
        <f t="shared" si="2"/>
        <v>1.1398898106517175E-3</v>
      </c>
      <c r="E131" s="84">
        <f>(2*Table!$AC$16*0.147)/A131</f>
        <v>2.3943229648319786E-3</v>
      </c>
      <c r="F131" s="84">
        <f t="shared" si="3"/>
        <v>4.7886459296639572E-3</v>
      </c>
      <c r="G131" s="41">
        <f>IF((('Raw Data'!C131)/('Raw Data'!C$136)*100)&lt;0,0,('Raw Data'!C131)/('Raw Data'!C$136)*100)</f>
        <v>99.873311523703038</v>
      </c>
      <c r="H131" s="41">
        <f t="shared" si="4"/>
        <v>0.11401962866727899</v>
      </c>
      <c r="I131" s="109">
        <f t="shared" si="5"/>
        <v>3.893278922362553E-2</v>
      </c>
      <c r="J131" s="84">
        <f>'Raw Data'!F131/I131</f>
        <v>2.928627281553256E-2</v>
      </c>
      <c r="K131" s="150">
        <f t="shared" si="6"/>
        <v>84.943901415994361</v>
      </c>
      <c r="L131" s="41">
        <f>A131*Table!$AC$9/$AC$16</f>
        <v>8595.3316667303479</v>
      </c>
      <c r="M131" s="41">
        <f>A131*Table!$AD$9/$AC$16</f>
        <v>2946.9708571646911</v>
      </c>
      <c r="N131" s="41">
        <f>ABS(A131*Table!$AE$9/$AC$16)</f>
        <v>3721.8877886706609</v>
      </c>
      <c r="O131" s="41">
        <f>($L131*(Table!$AC$10/Table!$AC$9)/(Table!$AC$12-Table!$AC$14))</f>
        <v>18437.004862141461</v>
      </c>
      <c r="P131" s="41">
        <f>ROUND(($N131*(Table!$AE$10/Table!$AE$9)/(Table!$AC$12-Table!$AC$13)),2)</f>
        <v>30557.37</v>
      </c>
      <c r="Q131" s="41">
        <f>'Raw Data'!C131</f>
        <v>1.5766755500254728</v>
      </c>
      <c r="R131" s="41">
        <f>'Raw Data'!C131/'Raw Data'!I$30*100</f>
        <v>14.494126870324656</v>
      </c>
      <c r="S131" s="8">
        <f t="shared" si="7"/>
        <v>1.2622720897616601E-2</v>
      </c>
      <c r="T131" s="8">
        <f t="shared" si="8"/>
        <v>2.0047272508705305E-8</v>
      </c>
      <c r="U131" s="139">
        <f t="shared" si="9"/>
        <v>3.7863279184555647E-4</v>
      </c>
      <c r="V131" s="139">
        <f t="shared" si="10"/>
        <v>6.5273952638269064E-4</v>
      </c>
      <c r="W131" s="139">
        <f t="shared" si="11"/>
        <v>9.0454141197930943E-9</v>
      </c>
      <c r="X131" s="44">
        <f t="shared" si="12"/>
        <v>0.38485889667261308</v>
      </c>
      <c r="Z131" s="45"/>
      <c r="AS131" s="68"/>
      <c r="AT131" s="68"/>
    </row>
    <row r="132" spans="1:46" x14ac:dyDescent="0.2">
      <c r="A132" s="41">
        <v>41870.453125</v>
      </c>
      <c r="B132" s="45">
        <v>0.99936672788297143</v>
      </c>
      <c r="C132" s="45">
        <f t="shared" si="1"/>
        <v>6.3327211702857156E-4</v>
      </c>
      <c r="D132" s="89">
        <f t="shared" si="2"/>
        <v>6.332721170287936E-4</v>
      </c>
      <c r="E132" s="84">
        <f>(2*Table!$AC$16*0.147)/A132</f>
        <v>2.189015843501303E-3</v>
      </c>
      <c r="F132" s="84">
        <f t="shared" si="3"/>
        <v>4.378031687002606E-3</v>
      </c>
      <c r="G132" s="41">
        <f>IF((('Raw Data'!C132)/('Raw Data'!C$136)*100)&lt;0,0,('Raw Data'!C132)/('Raw Data'!C$136)*100)</f>
        <v>99.936655761851526</v>
      </c>
      <c r="H132" s="41">
        <f t="shared" si="4"/>
        <v>6.334423814848833E-2</v>
      </c>
      <c r="I132" s="109">
        <f t="shared" si="5"/>
        <v>3.8933826141530403E-2</v>
      </c>
      <c r="J132" s="84">
        <f>'Raw Data'!F132/I132</f>
        <v>1.6269718244033442E-2</v>
      </c>
      <c r="K132" s="150">
        <f t="shared" si="6"/>
        <v>92.910763750996992</v>
      </c>
      <c r="L132" s="41">
        <f>A132*Table!$AC$9/$AC$16</f>
        <v>9401.4851747635385</v>
      </c>
      <c r="M132" s="41">
        <f>A132*Table!$AD$9/$AC$16</f>
        <v>3223.3663456332129</v>
      </c>
      <c r="N132" s="41">
        <f>ABS(A132*Table!$AE$9/$AC$16)</f>
        <v>4070.9624973240034</v>
      </c>
      <c r="O132" s="41">
        <f>($L132*(Table!$AC$10/Table!$AC$9)/(Table!$AC$12-Table!$AC$14))</f>
        <v>20166.205866073658</v>
      </c>
      <c r="P132" s="41">
        <f>ROUND(($N132*(Table!$AE$10/Table!$AE$9)/(Table!$AC$12-Table!$AC$13)),2)</f>
        <v>33423.339999999997</v>
      </c>
      <c r="Q132" s="41">
        <f>'Raw Data'!C132</f>
        <v>1.5776755500254729</v>
      </c>
      <c r="R132" s="41">
        <f>'Raw Data'!C132/'Raw Data'!I$30*100</f>
        <v>14.503319710836509</v>
      </c>
      <c r="S132" s="8">
        <f t="shared" si="7"/>
        <v>7.0126227208987951E-3</v>
      </c>
      <c r="T132" s="8">
        <f t="shared" si="8"/>
        <v>9.1332018614664889E-9</v>
      </c>
      <c r="U132" s="139">
        <f t="shared" si="9"/>
        <v>3.4638554465934047E-4</v>
      </c>
      <c r="V132" s="139">
        <f t="shared" si="10"/>
        <v>5.6152416338115581E-4</v>
      </c>
      <c r="W132" s="139">
        <f t="shared" si="11"/>
        <v>4.2003772467571235E-9</v>
      </c>
      <c r="X132" s="44">
        <f t="shared" si="12"/>
        <v>0.38485890087299035</v>
      </c>
      <c r="Z132" s="45"/>
      <c r="AS132" s="68"/>
      <c r="AT132" s="68"/>
    </row>
    <row r="133" spans="1:46" x14ac:dyDescent="0.2">
      <c r="A133" s="41">
        <v>45770.90625</v>
      </c>
      <c r="B133" s="45">
        <v>1</v>
      </c>
      <c r="C133" s="45">
        <f t="shared" si="1"/>
        <v>0</v>
      </c>
      <c r="D133" s="89">
        <f t="shared" si="2"/>
        <v>6.3327211702857156E-4</v>
      </c>
      <c r="E133" s="84">
        <f>(2*Table!$AC$16*0.147)/A133</f>
        <v>2.0024747765444045E-3</v>
      </c>
      <c r="F133" s="84">
        <f t="shared" si="3"/>
        <v>4.004949553088809E-3</v>
      </c>
      <c r="G133" s="41">
        <f>IF((('Raw Data'!C133)/('Raw Data'!C$136)*100)&lt;0,0,('Raw Data'!C133)/('Raw Data'!C$136)*100)</f>
        <v>100</v>
      </c>
      <c r="H133" s="41">
        <f t="shared" si="4"/>
        <v>6.3344238148474119E-2</v>
      </c>
      <c r="I133" s="109">
        <f t="shared" si="5"/>
        <v>3.8681850528656359E-2</v>
      </c>
      <c r="J133" s="84">
        <f>'Raw Data'!F133/I133</f>
        <v>1.6375700046085032E-2</v>
      </c>
      <c r="K133" s="150">
        <f t="shared" si="6"/>
        <v>101.56589049960948</v>
      </c>
      <c r="L133" s="41">
        <f>A133*Table!$AC$9/$AC$16</f>
        <v>10277.283010532663</v>
      </c>
      <c r="M133" s="41">
        <f>A133*Table!$AD$9/$AC$16</f>
        <v>3523.6398893254845</v>
      </c>
      <c r="N133" s="41">
        <f>ABS(A133*Table!$AE$9/$AC$16)</f>
        <v>4450.1940845017507</v>
      </c>
      <c r="O133" s="41">
        <f>($L133*(Table!$AC$10/Table!$AC$9)/(Table!$AC$12-Table!$AC$14))</f>
        <v>22044.79410238667</v>
      </c>
      <c r="P133" s="41">
        <f>ROUND(($N133*(Table!$AE$10/Table!$AE$9)/(Table!$AC$12-Table!$AC$13)),2)</f>
        <v>36536.9</v>
      </c>
      <c r="Q133" s="41">
        <f>'Raw Data'!C133</f>
        <v>1.5786755500254728</v>
      </c>
      <c r="R133" s="41">
        <f>'Raw Data'!C133/'Raw Data'!I$30*100</f>
        <v>14.512512551348363</v>
      </c>
      <c r="S133" s="8">
        <f t="shared" si="7"/>
        <v>7.0126227208963362E-3</v>
      </c>
      <c r="T133" s="8">
        <f t="shared" si="8"/>
        <v>0</v>
      </c>
      <c r="U133" s="139">
        <f t="shared" si="9"/>
        <v>3.1706849919206843E-4</v>
      </c>
      <c r="V133" s="139">
        <f t="shared" si="10"/>
        <v>4.8352928534531976E-4</v>
      </c>
      <c r="W133" s="139">
        <f t="shared" si="11"/>
        <v>3.5149940661779725E-9</v>
      </c>
      <c r="X133" s="44">
        <f t="shared" si="12"/>
        <v>0.38485890438798442</v>
      </c>
      <c r="Z133" s="45"/>
      <c r="AS133" s="68"/>
      <c r="AT133" s="68"/>
    </row>
    <row r="134" spans="1:46" x14ac:dyDescent="0.2">
      <c r="A134" s="41">
        <v>50070.47265625</v>
      </c>
      <c r="B134" s="45">
        <v>1</v>
      </c>
      <c r="C134" s="45">
        <f t="shared" si="1"/>
        <v>0</v>
      </c>
      <c r="D134" s="89">
        <f t="shared" si="2"/>
        <v>0</v>
      </c>
      <c r="E134" s="84">
        <f>(2*Table!$AC$16*0.147)/A134</f>
        <v>1.8305216708147628E-3</v>
      </c>
      <c r="F134" s="84">
        <f t="shared" si="3"/>
        <v>3.6610433416295256E-3</v>
      </c>
      <c r="G134" s="41">
        <f>IF((('Raw Data'!C134)/('Raw Data'!C$136)*100)&lt;0,0,('Raw Data'!C134)/('Raw Data'!C$136)*100)</f>
        <v>100</v>
      </c>
      <c r="H134" s="41">
        <f t="shared" si="4"/>
        <v>0</v>
      </c>
      <c r="I134" s="109">
        <f t="shared" si="5"/>
        <v>3.8992179669136817E-2</v>
      </c>
      <c r="J134" s="84">
        <f>'Raw Data'!F134/I134</f>
        <v>0</v>
      </c>
      <c r="K134" s="150">
        <f t="shared" si="6"/>
        <v>111.10665179517564</v>
      </c>
      <c r="L134" s="41">
        <f>A134*Table!$AC$9/$AC$16</f>
        <v>11242.696728545076</v>
      </c>
      <c r="M134" s="41">
        <f>A134*Table!$AD$9/$AC$16</f>
        <v>3854.638878358312</v>
      </c>
      <c r="N134" s="41">
        <f>ABS(A134*Table!$AE$9/$AC$16)</f>
        <v>4868.2304869821191</v>
      </c>
      <c r="O134" s="41">
        <f>($L134*(Table!$AC$10/Table!$AC$9)/(Table!$AC$12-Table!$AC$14))</f>
        <v>24115.608598337789</v>
      </c>
      <c r="P134" s="41">
        <f>ROUND(($N134*(Table!$AE$10/Table!$AE$9)/(Table!$AC$12-Table!$AC$13)),2)</f>
        <v>39969.050000000003</v>
      </c>
      <c r="Q134" s="41">
        <f>'Raw Data'!C134</f>
        <v>1.5786755500254728</v>
      </c>
      <c r="R134" s="41">
        <f>'Raw Data'!C134/'Raw Data'!I$30*100</f>
        <v>14.512512551348363</v>
      </c>
      <c r="S134" s="8">
        <f t="shared" si="7"/>
        <v>0</v>
      </c>
      <c r="T134" s="8">
        <f t="shared" si="8"/>
        <v>0</v>
      </c>
      <c r="U134" s="139">
        <f t="shared" si="9"/>
        <v>2.898417326910704E-4</v>
      </c>
      <c r="V134" s="139">
        <f t="shared" si="10"/>
        <v>4.1541962254765805E-4</v>
      </c>
      <c r="W134" s="139">
        <f t="shared" si="11"/>
        <v>0</v>
      </c>
      <c r="X134" s="44">
        <f t="shared" si="12"/>
        <v>0.38485890438798442</v>
      </c>
      <c r="Z134" s="45"/>
      <c r="AS134" s="68"/>
      <c r="AT134" s="68"/>
    </row>
    <row r="135" spans="1:46" x14ac:dyDescent="0.2">
      <c r="A135" s="41">
        <v>54770.40625</v>
      </c>
      <c r="B135" s="45">
        <v>1</v>
      </c>
      <c r="C135" s="45">
        <f t="shared" si="1"/>
        <v>0</v>
      </c>
      <c r="D135" s="89">
        <f t="shared" si="2"/>
        <v>0</v>
      </c>
      <c r="E135" s="84">
        <f>(2*Table!$AC$16*0.147)/A135</f>
        <v>1.6734417642776502E-3</v>
      </c>
      <c r="F135" s="84">
        <f t="shared" si="3"/>
        <v>3.3468835285553004E-3</v>
      </c>
      <c r="G135" s="41">
        <f>IF((('Raw Data'!C135)/('Raw Data'!C$136)*100)&lt;0,0,('Raw Data'!C135)/('Raw Data'!C$136)*100)</f>
        <v>100</v>
      </c>
      <c r="H135" s="41">
        <f t="shared" si="4"/>
        <v>0</v>
      </c>
      <c r="I135" s="109">
        <f t="shared" si="5"/>
        <v>3.8964271164812381E-2</v>
      </c>
      <c r="J135" s="84">
        <f>'Raw Data'!F135/I135</f>
        <v>0</v>
      </c>
      <c r="K135" s="150">
        <f t="shared" si="6"/>
        <v>121.53583006250015</v>
      </c>
      <c r="L135" s="41">
        <f>A135*Table!$AC$9/$AC$16</f>
        <v>12298.007877724662</v>
      </c>
      <c r="M135" s="41">
        <f>A135*Table!$AD$9/$AC$16</f>
        <v>4216.4598437913128</v>
      </c>
      <c r="N135" s="41">
        <f>ABS(A135*Table!$AE$9/$AC$16)</f>
        <v>5325.1936190253546</v>
      </c>
      <c r="O135" s="41">
        <f>($L135*(Table!$AC$10/Table!$AC$9)/(Table!$AC$12-Table!$AC$14))</f>
        <v>26379.253276972679</v>
      </c>
      <c r="P135" s="41">
        <f>ROUND(($N135*(Table!$AE$10/Table!$AE$9)/(Table!$AC$12-Table!$AC$13)),2)</f>
        <v>43720.800000000003</v>
      </c>
      <c r="Q135" s="41">
        <f>'Raw Data'!C135</f>
        <v>1.5786755500254728</v>
      </c>
      <c r="R135" s="41">
        <f>'Raw Data'!C135/'Raw Data'!I$30*100</f>
        <v>14.512512551348363</v>
      </c>
      <c r="S135" s="8">
        <f t="shared" si="7"/>
        <v>0</v>
      </c>
      <c r="T135" s="8">
        <f t="shared" si="8"/>
        <v>0</v>
      </c>
      <c r="U135" s="139">
        <f t="shared" si="9"/>
        <v>2.6496996361695532E-4</v>
      </c>
      <c r="V135" s="139">
        <f t="shared" si="10"/>
        <v>3.569426341059519E-4</v>
      </c>
      <c r="W135" s="139">
        <f t="shared" si="11"/>
        <v>0</v>
      </c>
      <c r="X135" s="44">
        <f t="shared" si="12"/>
        <v>0.38485890438798442</v>
      </c>
      <c r="AS135" s="68"/>
      <c r="AT135" s="68"/>
    </row>
    <row r="136" spans="1:46" x14ac:dyDescent="0.2">
      <c r="A136" s="41">
        <v>59466.70703125</v>
      </c>
      <c r="B136" s="45">
        <v>1</v>
      </c>
      <c r="C136" s="45">
        <f t="shared" si="1"/>
        <v>0</v>
      </c>
      <c r="D136" s="89">
        <f t="shared" si="2"/>
        <v>0</v>
      </c>
      <c r="E136" s="84">
        <f>(2*Table!$AC$16*0.147)/A136</f>
        <v>1.5412840199313291E-3</v>
      </c>
      <c r="F136" s="84">
        <f t="shared" si="3"/>
        <v>3.0825680398626583E-3</v>
      </c>
      <c r="G136" s="41">
        <f>IF((('Raw Data'!C136)/('Raw Data'!C$136)*100)&lt;0,0,('Raw Data'!C136)/('Raw Data'!C$136)*100)</f>
        <v>100</v>
      </c>
      <c r="H136" s="41">
        <f t="shared" si="4"/>
        <v>0</v>
      </c>
      <c r="I136" s="109">
        <f t="shared" si="5"/>
        <v>3.572792786447021E-2</v>
      </c>
      <c r="J136" s="84">
        <f>'Raw Data'!F136/I136</f>
        <v>0</v>
      </c>
      <c r="K136" s="150">
        <f t="shared" si="6"/>
        <v>131.95694709908204</v>
      </c>
      <c r="L136" s="41">
        <f>A136*Table!$AC$9/$AC$16</f>
        <v>13352.503324414489</v>
      </c>
      <c r="M136" s="41">
        <f>A136*Table!$AD$9/$AC$16</f>
        <v>4578.001139799253</v>
      </c>
      <c r="N136" s="41">
        <f>ABS(A136*Table!$AE$9/$AC$16)</f>
        <v>5781.803541529559</v>
      </c>
      <c r="O136" s="41">
        <f>($L136*(Table!$AC$10/Table!$AC$9)/(Table!$AC$12-Table!$AC$14))</f>
        <v>28641.148272017355</v>
      </c>
      <c r="P136" s="41">
        <f>ROUND(($N136*(Table!$AE$10/Table!$AE$9)/(Table!$AC$12-Table!$AC$13)),2)</f>
        <v>47469.65</v>
      </c>
      <c r="Q136" s="41">
        <f>'Raw Data'!C136</f>
        <v>1.5786755500254728</v>
      </c>
      <c r="R136" s="41">
        <f>'Raw Data'!C136/'Raw Data'!I$30*100</f>
        <v>14.512512551348363</v>
      </c>
      <c r="S136" s="8">
        <f t="shared" si="7"/>
        <v>0</v>
      </c>
      <c r="T136" s="8">
        <f t="shared" si="8"/>
        <v>0</v>
      </c>
      <c r="U136" s="139">
        <f t="shared" si="9"/>
        <v>2.4404432792490054E-4</v>
      </c>
      <c r="V136" s="139">
        <f t="shared" si="10"/>
        <v>3.1058644532166671E-4</v>
      </c>
      <c r="W136" s="139">
        <f t="shared" si="11"/>
        <v>0</v>
      </c>
      <c r="X136" s="44">
        <f t="shared" si="12"/>
        <v>0.38485890438798442</v>
      </c>
      <c r="AS136" s="68"/>
      <c r="AT136" s="68"/>
    </row>
    <row r="137" spans="1:46" x14ac:dyDescent="0.2">
      <c r="A137" s="41"/>
      <c r="B137" s="45"/>
      <c r="C137" s="45"/>
      <c r="D137" s="38"/>
      <c r="E137" s="38"/>
      <c r="F137" s="38"/>
      <c r="G137" s="38"/>
      <c r="H137" s="38"/>
      <c r="I137" s="38"/>
      <c r="J137" s="84"/>
      <c r="K137" s="40"/>
      <c r="L137" s="41"/>
      <c r="M137" s="41"/>
      <c r="N137" s="41"/>
      <c r="O137" s="41"/>
      <c r="P137" s="41"/>
      <c r="Q137" s="41"/>
      <c r="AS137" s="68"/>
      <c r="AT137" s="68"/>
    </row>
    <row r="138" spans="1:46" x14ac:dyDescent="0.2">
      <c r="A138" s="41"/>
      <c r="B138" s="45"/>
      <c r="C138" s="45"/>
      <c r="D138" s="38"/>
      <c r="E138" s="38"/>
      <c r="F138" s="38"/>
      <c r="G138" s="38"/>
      <c r="H138" s="38"/>
      <c r="I138" s="38"/>
      <c r="J138" s="84"/>
      <c r="K138" s="40"/>
      <c r="L138" s="41"/>
      <c r="M138" s="41"/>
      <c r="N138" s="41"/>
      <c r="O138" s="41"/>
      <c r="P138" s="41"/>
      <c r="Q138" s="41"/>
      <c r="AS138" s="68"/>
      <c r="AT138" s="68"/>
    </row>
    <row r="139" spans="1:46" x14ac:dyDescent="0.2">
      <c r="A139" s="41"/>
      <c r="B139" s="45"/>
      <c r="C139" s="45"/>
      <c r="D139" s="38"/>
      <c r="E139" s="38"/>
      <c r="F139" s="38"/>
      <c r="G139" s="38"/>
      <c r="H139" s="38"/>
      <c r="I139" s="38"/>
      <c r="J139" s="84"/>
      <c r="K139" s="40"/>
      <c r="L139" s="41"/>
      <c r="M139" s="41"/>
      <c r="N139" s="41"/>
      <c r="O139" s="41"/>
      <c r="P139" s="41"/>
      <c r="Q139" s="41"/>
      <c r="AS139" s="68"/>
      <c r="AT139" s="68"/>
    </row>
    <row r="140" spans="1:46" x14ac:dyDescent="0.2">
      <c r="A140" s="41"/>
      <c r="B140" s="45"/>
      <c r="C140" s="45"/>
      <c r="D140" s="38"/>
      <c r="E140" s="38"/>
      <c r="F140" s="38"/>
      <c r="G140" s="38"/>
      <c r="H140" s="38"/>
      <c r="I140" s="38"/>
      <c r="J140" s="84"/>
      <c r="K140" s="40"/>
      <c r="L140" s="41"/>
      <c r="M140" s="41"/>
      <c r="N140" s="41"/>
      <c r="O140" s="41"/>
      <c r="P140" s="41"/>
      <c r="Q140" s="41"/>
      <c r="AS140" s="68"/>
      <c r="AT140" s="68"/>
    </row>
    <row r="141" spans="1:46" x14ac:dyDescent="0.2">
      <c r="A141" s="41"/>
      <c r="B141" s="45"/>
      <c r="C141" s="45"/>
      <c r="D141" s="38"/>
      <c r="E141" s="38"/>
      <c r="F141" s="38"/>
      <c r="G141" s="38"/>
      <c r="H141" s="38"/>
      <c r="I141" s="38"/>
      <c r="J141" s="84"/>
      <c r="K141" s="40"/>
      <c r="L141" s="41"/>
      <c r="M141" s="41"/>
      <c r="N141" s="41"/>
      <c r="O141" s="41"/>
      <c r="P141" s="41"/>
      <c r="Q141" s="41"/>
      <c r="AS141" s="68"/>
      <c r="AT141" s="68"/>
    </row>
    <row r="142" spans="1:46" x14ac:dyDescent="0.2">
      <c r="A142" s="41"/>
      <c r="B142" s="45"/>
      <c r="C142" s="45"/>
      <c r="D142" s="38"/>
      <c r="E142" s="38"/>
      <c r="F142" s="38"/>
      <c r="G142" s="38"/>
      <c r="H142" s="38"/>
      <c r="I142" s="38"/>
      <c r="J142" s="84"/>
      <c r="K142" s="40"/>
      <c r="L142" s="41"/>
      <c r="M142" s="41"/>
      <c r="N142" s="41"/>
      <c r="O142" s="41"/>
      <c r="P142" s="41"/>
      <c r="Q142" s="41"/>
      <c r="AS142" s="68"/>
      <c r="AT142" s="68"/>
    </row>
    <row r="143" spans="1:46" x14ac:dyDescent="0.2">
      <c r="J143" s="84"/>
      <c r="AS143" s="68"/>
      <c r="AT143" s="68"/>
    </row>
    <row r="144" spans="1:46" x14ac:dyDescent="0.2">
      <c r="J144" s="84"/>
      <c r="AS144" s="68"/>
      <c r="AT144" s="68"/>
    </row>
    <row r="145" spans="10:46" x14ac:dyDescent="0.2">
      <c r="J145" s="84"/>
      <c r="AS145" s="68"/>
      <c r="AT145" s="68"/>
    </row>
    <row r="146" spans="10:46" x14ac:dyDescent="0.2">
      <c r="J146" s="84"/>
      <c r="AS146" s="68"/>
      <c r="AT146" s="68"/>
    </row>
    <row r="147" spans="10:46" x14ac:dyDescent="0.2">
      <c r="J147" s="84"/>
      <c r="AS147" s="68"/>
      <c r="AT147" s="68"/>
    </row>
    <row r="148" spans="10:46" x14ac:dyDescent="0.2">
      <c r="J148" s="84"/>
      <c r="AS148" s="68"/>
      <c r="AT148" s="68"/>
    </row>
    <row r="149" spans="10:46" x14ac:dyDescent="0.2">
      <c r="J149" s="84"/>
      <c r="AS149" s="68"/>
      <c r="AT149" s="68"/>
    </row>
    <row r="150" spans="10:46" x14ac:dyDescent="0.2">
      <c r="J150" s="84"/>
      <c r="AS150" s="68"/>
      <c r="AT150" s="68"/>
    </row>
    <row r="151" spans="10:46" x14ac:dyDescent="0.2">
      <c r="J151" s="84"/>
      <c r="AS151" s="68"/>
      <c r="AT151" s="68"/>
    </row>
    <row r="152" spans="10:46" x14ac:dyDescent="0.2">
      <c r="J152" s="84"/>
      <c r="AS152" s="68"/>
      <c r="AT152" s="68"/>
    </row>
    <row r="153" spans="10:46" x14ac:dyDescent="0.2">
      <c r="J153" s="84"/>
      <c r="AS153" s="68"/>
      <c r="AT153" s="68"/>
    </row>
    <row r="154" spans="10:46" x14ac:dyDescent="0.2">
      <c r="J154" s="84"/>
      <c r="AS154" s="68"/>
      <c r="AT154" s="68"/>
    </row>
    <row r="155" spans="10:46" x14ac:dyDescent="0.2">
      <c r="J155" s="84"/>
      <c r="AS155" s="68"/>
      <c r="AT155" s="68"/>
    </row>
    <row r="156" spans="10:46" x14ac:dyDescent="0.2">
      <c r="J156" s="84"/>
      <c r="AS156" s="68"/>
      <c r="AT156" s="68"/>
    </row>
    <row r="157" spans="10:46" x14ac:dyDescent="0.2">
      <c r="J157" s="84"/>
      <c r="AS157" s="68"/>
      <c r="AT157" s="68"/>
    </row>
    <row r="158" spans="10:46" x14ac:dyDescent="0.2">
      <c r="J158" s="84"/>
      <c r="AS158" s="68"/>
      <c r="AT158" s="68"/>
    </row>
    <row r="159" spans="10:46" x14ac:dyDescent="0.2">
      <c r="J159" s="84"/>
      <c r="AS159" s="68"/>
      <c r="AT159" s="68"/>
    </row>
    <row r="160" spans="10:46" x14ac:dyDescent="0.2">
      <c r="J160" s="84"/>
      <c r="AS160" s="68"/>
      <c r="AT160" s="68"/>
    </row>
    <row r="161" spans="10:46" x14ac:dyDescent="0.2">
      <c r="J161" s="84"/>
      <c r="AS161" s="68"/>
      <c r="AT161" s="68"/>
    </row>
    <row r="162" spans="10:46" x14ac:dyDescent="0.2">
      <c r="J162" s="84"/>
    </row>
    <row r="163" spans="10:46" x14ac:dyDescent="0.2">
      <c r="J163" s="84"/>
    </row>
    <row r="164" spans="10:46" x14ac:dyDescent="0.2">
      <c r="J164" s="84"/>
    </row>
    <row r="165" spans="10:46" x14ac:dyDescent="0.2">
      <c r="J165" s="84"/>
    </row>
    <row r="166" spans="10:46" x14ac:dyDescent="0.2">
      <c r="J166" s="84"/>
    </row>
    <row r="167" spans="10:46" x14ac:dyDescent="0.2">
      <c r="J167" s="84"/>
    </row>
    <row r="168" spans="10:46" x14ac:dyDescent="0.2">
      <c r="J168" s="84"/>
    </row>
    <row r="169" spans="10:46" x14ac:dyDescent="0.2">
      <c r="J169" s="84"/>
    </row>
    <row r="170" spans="10:46" x14ac:dyDescent="0.2">
      <c r="J170" s="84"/>
    </row>
    <row r="171" spans="10:46" x14ac:dyDescent="0.2">
      <c r="J171" s="84"/>
    </row>
    <row r="172" spans="10:46" x14ac:dyDescent="0.2">
      <c r="J172" s="84"/>
    </row>
    <row r="173" spans="10:46" x14ac:dyDescent="0.2">
      <c r="J173" s="84"/>
    </row>
    <row r="174" spans="10:46" x14ac:dyDescent="0.2">
      <c r="J174" s="84"/>
    </row>
    <row r="175" spans="10:46" x14ac:dyDescent="0.2">
      <c r="J175" s="84"/>
    </row>
    <row r="176" spans="10:46" x14ac:dyDescent="0.2">
      <c r="J176" s="84"/>
    </row>
    <row r="177" spans="10:10" x14ac:dyDescent="0.2">
      <c r="J177" s="84"/>
    </row>
    <row r="178" spans="10:10" x14ac:dyDescent="0.2">
      <c r="J178" s="84"/>
    </row>
    <row r="179" spans="10:10" x14ac:dyDescent="0.2">
      <c r="J179" s="84"/>
    </row>
    <row r="180" spans="10:10" x14ac:dyDescent="0.2">
      <c r="J180" s="84"/>
    </row>
    <row r="181" spans="10:10" x14ac:dyDescent="0.2">
      <c r="J181" s="84"/>
    </row>
    <row r="182" spans="10:10" x14ac:dyDescent="0.2">
      <c r="J182" s="84"/>
    </row>
    <row r="183" spans="10:10" x14ac:dyDescent="0.2">
      <c r="J183" s="84"/>
    </row>
    <row r="184" spans="10:10" x14ac:dyDescent="0.2">
      <c r="J184" s="84"/>
    </row>
    <row r="185" spans="10:10" x14ac:dyDescent="0.2">
      <c r="J185" s="84"/>
    </row>
    <row r="186" spans="10:10" x14ac:dyDescent="0.2">
      <c r="J186" s="84"/>
    </row>
    <row r="187" spans="10:10" x14ac:dyDescent="0.2">
      <c r="J187" s="84"/>
    </row>
    <row r="188" spans="10:10" x14ac:dyDescent="0.2">
      <c r="J188" s="84"/>
    </row>
    <row r="189" spans="10:10" x14ac:dyDescent="0.2">
      <c r="J189" s="84"/>
    </row>
    <row r="190" spans="10:10" x14ac:dyDescent="0.2">
      <c r="J190" s="84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2013-03-19T19:19:30Z</dcterms:created>
  <dcterms:modified xsi:type="dcterms:W3CDTF">2013-03-19T19:19:32Z</dcterms:modified>
</cp:coreProperties>
</file>